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embeddings/oleObject2.bin" ContentType="application/vnd.openxmlformats-officedocument.oleObject"/>
  <Override PartName="/xl/embeddings/oleObject3.bin" ContentType="application/vnd.openxmlformats-officedocument.oleObject"/>
  <Override PartName="/xl/comments1.xml" ContentType="application/vnd.openxmlformats-officedocument.spreadsheetml.comments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codeName="ThisWorkbook"/>
  <mc:AlternateContent xmlns:mc="http://schemas.openxmlformats.org/markup-compatibility/2006">
    <mc:Choice Requires="x15">
      <x15ac:absPath xmlns:x15ac="http://schemas.microsoft.com/office/spreadsheetml/2010/11/ac" url="https://vorjrxsbbxsg7ltirducoakv5fb-my.sharepoint.com/personal/juanherrera_nodointeractivo_com/Documents/ImagesNodo/"/>
    </mc:Choice>
  </mc:AlternateContent>
  <xr:revisionPtr revIDLastSave="2" documentId="8_{579FE33C-D21B-46BE-A349-DE03F4603DD4}" xr6:coauthVersionLast="47" xr6:coauthVersionMax="47" xr10:uidLastSave="{12A87E0A-91C6-458E-A351-A8D0DC780057}"/>
  <bookViews>
    <workbookView xWindow="-103" yWindow="-103" windowWidth="33120" windowHeight="18000" xr2:uid="{00000000-000D-0000-FFFF-FFFF00000000}"/>
  </bookViews>
  <sheets>
    <sheet name="Estabilidad Acelerada" sheetId="5" r:id="rId1"/>
    <sheet name="Estabilidad Natural" sheetId="6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4" i="5" l="1"/>
  <c r="D6" i="5"/>
  <c r="E6" i="5"/>
  <c r="D7" i="5"/>
  <c r="M5" i="5" a="1"/>
  <c r="E7" i="5"/>
  <c r="D8" i="5"/>
  <c r="E8" i="5"/>
  <c r="D9" i="5"/>
  <c r="E9" i="5"/>
  <c r="E24" i="5"/>
  <c r="D10" i="5"/>
  <c r="E10" i="5"/>
  <c r="D11" i="5"/>
  <c r="E11" i="5"/>
  <c r="D12" i="5"/>
  <c r="E12" i="5"/>
  <c r="D13" i="5"/>
  <c r="E13" i="5"/>
  <c r="D14" i="5"/>
  <c r="E14" i="5"/>
  <c r="D15" i="5"/>
  <c r="E15" i="5"/>
  <c r="D16" i="5"/>
  <c r="E16" i="5"/>
  <c r="D17" i="5"/>
  <c r="E17" i="5"/>
  <c r="D18" i="5"/>
  <c r="E18" i="5"/>
  <c r="D19" i="5"/>
  <c r="E19" i="5"/>
  <c r="D20" i="5"/>
  <c r="E20" i="5"/>
  <c r="D21" i="5"/>
  <c r="E21" i="5"/>
  <c r="D22" i="5"/>
  <c r="E22" i="5"/>
  <c r="D23" i="5"/>
  <c r="E23" i="5"/>
  <c r="B24" i="5"/>
  <c r="G31" i="5"/>
  <c r="G32" i="5"/>
  <c r="G33" i="5"/>
  <c r="G34" i="5"/>
  <c r="G35" i="5"/>
  <c r="F37" i="5"/>
  <c r="F36" i="5" s="1"/>
  <c r="G36" i="5" s="1"/>
  <c r="G42" i="5"/>
  <c r="G43" i="5"/>
  <c r="G44" i="5"/>
  <c r="F45" i="5"/>
  <c r="F46" i="5" s="1"/>
  <c r="G47" i="5"/>
  <c r="G48" i="5"/>
  <c r="G53" i="5"/>
  <c r="G55" i="5"/>
  <c r="M4" i="6"/>
  <c r="E14" i="6"/>
  <c r="D6" i="6"/>
  <c r="M5" i="6" a="1"/>
  <c r="E6" i="6"/>
  <c r="D7" i="6"/>
  <c r="E7" i="6"/>
  <c r="D8" i="6"/>
  <c r="D9" i="6"/>
  <c r="D10" i="6"/>
  <c r="E10" i="6"/>
  <c r="D11" i="6"/>
  <c r="D12" i="6"/>
  <c r="E12" i="6"/>
  <c r="D13" i="6"/>
  <c r="E13" i="6"/>
  <c r="D14" i="6"/>
  <c r="D15" i="6"/>
  <c r="E15" i="6"/>
  <c r="D16" i="6"/>
  <c r="D17" i="6"/>
  <c r="E17" i="6"/>
  <c r="D18" i="6"/>
  <c r="D19" i="6"/>
  <c r="E19" i="6"/>
  <c r="D20" i="6"/>
  <c r="D21" i="6"/>
  <c r="E21" i="6"/>
  <c r="D22" i="6"/>
  <c r="D23" i="6"/>
  <c r="E23" i="6"/>
  <c r="D24" i="6"/>
  <c r="D25" i="6"/>
  <c r="E25" i="6"/>
  <c r="D26" i="6"/>
  <c r="D27" i="6"/>
  <c r="E27" i="6"/>
  <c r="D28" i="6"/>
  <c r="D29" i="6"/>
  <c r="E29" i="6"/>
  <c r="D30" i="6"/>
  <c r="D31" i="6"/>
  <c r="E31" i="6"/>
  <c r="D32" i="6"/>
  <c r="D33" i="6"/>
  <c r="E33" i="6"/>
  <c r="D34" i="6"/>
  <c r="D35" i="6"/>
  <c r="E35" i="6"/>
  <c r="B36" i="6"/>
  <c r="M7" i="6"/>
  <c r="M6" i="6"/>
  <c r="N7" i="6"/>
  <c r="N8" i="6"/>
  <c r="N12" i="6"/>
  <c r="M5" i="6"/>
  <c r="N6" i="6"/>
  <c r="M9" i="6"/>
  <c r="M8" i="6"/>
  <c r="N5" i="6"/>
  <c r="N9" i="6"/>
  <c r="M6" i="5"/>
  <c r="M9" i="5"/>
  <c r="N8" i="5"/>
  <c r="N12" i="5"/>
  <c r="M5" i="5"/>
  <c r="N6" i="5"/>
  <c r="N7" i="5"/>
  <c r="N5" i="5"/>
  <c r="N9" i="5"/>
  <c r="M8" i="5"/>
  <c r="M7" i="5"/>
  <c r="E11" i="6"/>
  <c r="E8" i="6"/>
  <c r="E36" i="6"/>
  <c r="E9" i="6"/>
  <c r="E34" i="6"/>
  <c r="E32" i="6"/>
  <c r="E30" i="6"/>
  <c r="E28" i="6"/>
  <c r="E26" i="6"/>
  <c r="E24" i="6"/>
  <c r="E22" i="6"/>
  <c r="E20" i="6"/>
  <c r="E18" i="6"/>
  <c r="E16" i="6"/>
  <c r="F9" i="5"/>
  <c r="G14" i="5"/>
  <c r="G16" i="5"/>
  <c r="G18" i="5"/>
  <c r="G20" i="5"/>
  <c r="G22" i="5"/>
  <c r="H27" i="5"/>
  <c r="F8" i="5"/>
  <c r="F11" i="5"/>
  <c r="G10" i="5"/>
  <c r="F16" i="5"/>
  <c r="F22" i="5"/>
  <c r="G9" i="5"/>
  <c r="F20" i="5"/>
  <c r="G7" i="5"/>
  <c r="G6" i="5"/>
  <c r="G8" i="5"/>
  <c r="G11" i="5"/>
  <c r="F13" i="5"/>
  <c r="F15" i="5"/>
  <c r="F17" i="5"/>
  <c r="F19" i="5"/>
  <c r="F21" i="5"/>
  <c r="F23" i="5"/>
  <c r="G12" i="5"/>
  <c r="F7" i="5"/>
  <c r="G13" i="5"/>
  <c r="G15" i="5"/>
  <c r="G17" i="5"/>
  <c r="G19" i="5"/>
  <c r="G21" i="5"/>
  <c r="G23" i="5"/>
  <c r="F6" i="5"/>
  <c r="F10" i="5"/>
  <c r="F12" i="5"/>
  <c r="F14" i="5"/>
  <c r="F18" i="5"/>
  <c r="G27" i="5"/>
  <c r="F6" i="6"/>
  <c r="F10" i="6"/>
  <c r="F12" i="6"/>
  <c r="G20" i="6"/>
  <c r="G28" i="6"/>
  <c r="H40" i="6"/>
  <c r="G6" i="6"/>
  <c r="G10" i="6"/>
  <c r="G12" i="6"/>
  <c r="F14" i="6"/>
  <c r="F16" i="6"/>
  <c r="F18" i="6"/>
  <c r="F20" i="6"/>
  <c r="F22" i="6"/>
  <c r="F24" i="6"/>
  <c r="F26" i="6"/>
  <c r="F28" i="6"/>
  <c r="F30" i="6"/>
  <c r="F32" i="6"/>
  <c r="F34" i="6"/>
  <c r="G40" i="6"/>
  <c r="G16" i="6"/>
  <c r="G24" i="6"/>
  <c r="G32" i="6"/>
  <c r="F29" i="6"/>
  <c r="F7" i="6"/>
  <c r="G19" i="6"/>
  <c r="G29" i="6"/>
  <c r="F9" i="6"/>
  <c r="G14" i="6"/>
  <c r="G18" i="6"/>
  <c r="G22" i="6"/>
  <c r="G26" i="6"/>
  <c r="G30" i="6"/>
  <c r="G34" i="6"/>
  <c r="G8" i="6"/>
  <c r="F13" i="6"/>
  <c r="F19" i="6"/>
  <c r="F23" i="6"/>
  <c r="F31" i="6"/>
  <c r="G13" i="6"/>
  <c r="G17" i="6"/>
  <c r="G21" i="6"/>
  <c r="G27" i="6"/>
  <c r="G31" i="6"/>
  <c r="G9" i="6"/>
  <c r="F8" i="6"/>
  <c r="F11" i="6"/>
  <c r="F15" i="6"/>
  <c r="F27" i="6"/>
  <c r="G33" i="6"/>
  <c r="G7" i="6"/>
  <c r="G11" i="6"/>
  <c r="F17" i="6"/>
  <c r="F21" i="6"/>
  <c r="F25" i="6"/>
  <c r="F33" i="6"/>
  <c r="F35" i="6"/>
  <c r="G15" i="6"/>
  <c r="G25" i="6"/>
  <c r="G35" i="6"/>
  <c r="G23" i="6"/>
  <c r="F49" i="5" l="1"/>
  <c r="F50" i="5" s="1"/>
  <c r="F51" i="5" s="1"/>
  <c r="F52" i="5" s="1"/>
  <c r="F54" i="5" s="1"/>
  <c r="G54" i="5" s="1"/>
  <c r="G46" i="5"/>
  <c r="G45" i="5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control calida</author>
  </authors>
  <commentList>
    <comment ref="F36" authorId="0" shapeId="0" xr:uid="{00000000-0006-0000-0000-000001000000}">
      <text>
        <r>
          <rPr>
            <b/>
            <sz val="9"/>
            <color indexed="81"/>
            <rFont val="Tahoma"/>
          </rPr>
          <t>Ver Modelo de Cálculo Q10</t>
        </r>
        <r>
          <rPr>
            <sz val="9"/>
            <color indexed="81"/>
            <rFont val="Tahoma"/>
          </rPr>
          <t xml:space="preserve">
</t>
        </r>
      </text>
    </comment>
    <comment ref="F54" authorId="0" shapeId="0" xr:uid="{00000000-0006-0000-0000-000002000000}">
      <text>
        <r>
          <rPr>
            <b/>
            <sz val="9"/>
            <color indexed="81"/>
            <rFont val="Tahoma"/>
          </rPr>
          <t>Ver modelo de cálculo DL</t>
        </r>
        <r>
          <rPr>
            <sz val="9"/>
            <color indexed="81"/>
            <rFont val="Tahoma"/>
          </rPr>
          <t xml:space="preserve">
</t>
        </r>
      </text>
    </comment>
    <comment ref="F55" authorId="0" shapeId="0" xr:uid="{00000000-0006-0000-0000-000003000000}">
      <text>
        <r>
          <rPr>
            <b/>
            <sz val="9"/>
            <color indexed="81"/>
            <rFont val="Tahoma"/>
          </rPr>
          <t>Debe ingresar aquí el límite inferior del producto. Ejm: 90%, 95%, 98%.</t>
        </r>
      </text>
    </comment>
  </commentList>
</comments>
</file>

<file path=xl/sharedStrings.xml><?xml version="1.0" encoding="utf-8"?>
<sst xmlns="http://schemas.openxmlformats.org/spreadsheetml/2006/main" count="52" uniqueCount="37">
  <si>
    <t>ESTABILIDAD ACELERADA</t>
  </si>
  <si>
    <t>Mes</t>
  </si>
  <si>
    <t>Contenido (%)</t>
  </si>
  <si>
    <t>ln Contenido (%)</t>
  </si>
  <si>
    <t>Datos Obtenidos</t>
  </si>
  <si>
    <t>Meses</t>
  </si>
  <si>
    <t>Método del Q10</t>
  </si>
  <si>
    <t>Duración del estudio:</t>
  </si>
  <si>
    <t xml:space="preserve">Vida media del producto  a 40°C t90(T1): </t>
  </si>
  <si>
    <t>Valor que toma el Q10:</t>
  </si>
  <si>
    <t>Calculo del t90 a la T2:</t>
  </si>
  <si>
    <t>Modelo de Cálculo Q10</t>
  </si>
  <si>
    <t>Método DL (Degradación lineal - orden cero)</t>
  </si>
  <si>
    <t>Contenido inicial:</t>
  </si>
  <si>
    <t>Contenido final:</t>
  </si>
  <si>
    <t>Cantidad de producto degradado:</t>
  </si>
  <si>
    <t>Contenido final ajustando el inicial a 100%:</t>
  </si>
  <si>
    <t>Temperatura a la cual realizó el estudio:</t>
  </si>
  <si>
    <t>Temperatura a la cual realizó el estudio (T1):</t>
  </si>
  <si>
    <t>Temperatura a la que desea pronosticar  (T2):</t>
  </si>
  <si>
    <t>Temperatura a la que desea pronosticar:</t>
  </si>
  <si>
    <t>% para el calculo de vida util o exceso (Co):</t>
  </si>
  <si>
    <t>K i°C = 1/t x Ln 100/contenido final ajustado al 100%:</t>
  </si>
  <si>
    <t>Modelo de Cálculo DL</t>
  </si>
  <si>
    <t>K a j°C = antilog natural de ln K a j°C:</t>
  </si>
  <si>
    <t>Ln A = Ln Ki°C + [83/(0.008317x (Ti + 273.15))]:</t>
  </si>
  <si>
    <t>LnK j°C = Ln A-[83/(0.008317x (Tj + 273.15))]:</t>
  </si>
  <si>
    <t>ESTABILIDAD NATURAL</t>
  </si>
  <si>
    <t>Predecir:</t>
  </si>
  <si>
    <t>Resultado</t>
  </si>
  <si>
    <t>Lim. Sup. de confianza</t>
  </si>
  <si>
    <t>Lim. Inf.de confianza</t>
  </si>
  <si>
    <t>JUAN PABLO HERRERA SIERRA</t>
  </si>
  <si>
    <t>http://www.nodointeractivo.com/</t>
  </si>
  <si>
    <t>juanherrera@nodointeractivo.com</t>
  </si>
  <si>
    <t>Tiempo al X% = 1/Ka j°C x Ln Co/Cf:</t>
  </si>
  <si>
    <t>X% inferior hasta el que desea predecir el tiempo de vida útil: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</si>
</sst>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"/>
    <numFmt numFmtId="165" formatCode="0.0"/>
    <numFmt numFmtId="166" formatCode="0.00000"/>
  </numFmts>
  <fonts count="8" x14ac:knownFonts="1">
    <font>
      <sz val="10"/>
      <name val="Arial"/>
    </font>
    <font>
      <b/>
      <sz val="10"/>
      <name val="Arial"/>
      <family val="2"/>
    </font>
    <font>
      <b/>
      <sz val="10"/>
      <color indexed="51"/>
      <name val="Arial"/>
      <family val="2"/>
    </font>
    <font>
      <b/>
      <sz val="26"/>
      <color indexed="51"/>
      <name val="Arial"/>
      <family val="2"/>
    </font>
    <font>
      <sz val="9"/>
      <color indexed="81"/>
      <name val="Tahoma"/>
    </font>
    <font>
      <b/>
      <sz val="9"/>
      <color indexed="81"/>
      <name val="Tahoma"/>
    </font>
    <font>
      <u/>
      <sz val="10"/>
      <color indexed="51"/>
      <name val="Arial"/>
      <family val="2"/>
    </font>
    <font>
      <u/>
      <sz val="10"/>
      <color indexed="12"/>
      <name val="Arial"/>
    </font>
  </fonts>
  <fills count="5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1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51"/>
      </left>
      <right/>
      <top style="thin">
        <color indexed="51"/>
      </top>
      <bottom style="thin">
        <color indexed="51"/>
      </bottom>
      <diagonal/>
    </border>
    <border>
      <left/>
      <right/>
      <top style="thin">
        <color indexed="51"/>
      </top>
      <bottom style="thin">
        <color indexed="51"/>
      </bottom>
      <diagonal/>
    </border>
    <border>
      <left/>
      <right style="thin">
        <color indexed="51"/>
      </right>
      <top style="thin">
        <color indexed="51"/>
      </top>
      <bottom style="thin">
        <color indexed="51"/>
      </bottom>
      <diagonal/>
    </border>
    <border>
      <left style="thin">
        <color indexed="51"/>
      </left>
      <right style="thin">
        <color indexed="64"/>
      </right>
      <top style="thin">
        <color indexed="51"/>
      </top>
      <bottom style="thin">
        <color indexed="51"/>
      </bottom>
      <diagonal/>
    </border>
    <border>
      <left style="thin">
        <color indexed="64"/>
      </left>
      <right style="thin">
        <color indexed="64"/>
      </right>
      <top style="thin">
        <color indexed="51"/>
      </top>
      <bottom style="thin">
        <color indexed="51"/>
      </bottom>
      <diagonal/>
    </border>
    <border>
      <left style="thin">
        <color indexed="64"/>
      </left>
      <right style="thin">
        <color indexed="51"/>
      </right>
      <top style="thin">
        <color indexed="51"/>
      </top>
      <bottom style="thin">
        <color indexed="51"/>
      </bottom>
      <diagonal/>
    </border>
    <border>
      <left style="thin">
        <color indexed="51"/>
      </left>
      <right/>
      <top style="thin">
        <color indexed="51"/>
      </top>
      <bottom/>
      <diagonal/>
    </border>
    <border>
      <left/>
      <right/>
      <top style="thin">
        <color indexed="51"/>
      </top>
      <bottom/>
      <diagonal/>
    </border>
    <border>
      <left/>
      <right style="thin">
        <color indexed="51"/>
      </right>
      <top style="thin">
        <color indexed="5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51"/>
      </left>
      <right style="thin">
        <color indexed="64"/>
      </right>
      <top style="thin">
        <color indexed="51"/>
      </top>
      <bottom/>
      <diagonal/>
    </border>
    <border>
      <left style="thin">
        <color indexed="64"/>
      </left>
      <right style="thin">
        <color indexed="64"/>
      </right>
      <top style="thin">
        <color indexed="51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</cellStyleXfs>
  <cellXfs count="50">
    <xf numFmtId="0" fontId="0" fillId="0" borderId="0" xfId="0"/>
    <xf numFmtId="0" fontId="0" fillId="2" borderId="0" xfId="0" applyFill="1"/>
    <xf numFmtId="0" fontId="0" fillId="3" borderId="1" xfId="0" applyFill="1" applyBorder="1" applyAlignment="1" applyProtection="1">
      <alignment horizontal="center"/>
      <protection locked="0"/>
    </xf>
    <xf numFmtId="164" fontId="0" fillId="3" borderId="1" xfId="0" applyNumberFormat="1" applyFill="1" applyBorder="1" applyAlignment="1" applyProtection="1">
      <alignment horizontal="center"/>
      <protection locked="0"/>
    </xf>
    <xf numFmtId="164" fontId="0" fillId="2" borderId="0" xfId="0" applyNumberFormat="1" applyFill="1"/>
    <xf numFmtId="0" fontId="1" fillId="4" borderId="2" xfId="0" applyFont="1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164" fontId="0" fillId="3" borderId="1" xfId="0" applyNumberFormat="1" applyFill="1" applyBorder="1" applyAlignment="1">
      <alignment horizontal="center"/>
    </xf>
    <xf numFmtId="0" fontId="1" fillId="4" borderId="0" xfId="0" applyFont="1" applyFill="1"/>
    <xf numFmtId="0" fontId="0" fillId="2" borderId="0" xfId="0" applyFill="1" applyAlignment="1">
      <alignment horizontal="center"/>
    </xf>
    <xf numFmtId="165" fontId="1" fillId="3" borderId="1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2" borderId="0" xfId="0" applyFont="1" applyFill="1"/>
    <xf numFmtId="0" fontId="0" fillId="4" borderId="1" xfId="0" applyFill="1" applyBorder="1" applyAlignment="1">
      <alignment horizontal="center"/>
    </xf>
    <xf numFmtId="166" fontId="0" fillId="4" borderId="1" xfId="0" applyNumberFormat="1" applyFill="1" applyBorder="1" applyAlignment="1">
      <alignment horizontal="center"/>
    </xf>
    <xf numFmtId="164" fontId="0" fillId="2" borderId="0" xfId="0" applyNumberFormat="1" applyFill="1" applyAlignment="1">
      <alignment horizontal="left"/>
    </xf>
    <xf numFmtId="165" fontId="1" fillId="3" borderId="1" xfId="0" applyNumberFormat="1" applyFont="1" applyFill="1" applyBorder="1" applyAlignment="1" applyProtection="1">
      <alignment horizontal="center"/>
      <protection locked="0"/>
    </xf>
    <xf numFmtId="0" fontId="0" fillId="3" borderId="1" xfId="0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0" fillId="4" borderId="3" xfId="0" applyFill="1" applyBorder="1" applyAlignment="1">
      <alignment horizontal="center"/>
    </xf>
    <xf numFmtId="0" fontId="0" fillId="4" borderId="4" xfId="0" applyFill="1" applyBorder="1" applyAlignment="1">
      <alignment horizontal="center"/>
    </xf>
    <xf numFmtId="166" fontId="0" fillId="4" borderId="3" xfId="0" applyNumberFormat="1" applyFill="1" applyBorder="1" applyAlignment="1">
      <alignment horizontal="center"/>
    </xf>
    <xf numFmtId="166" fontId="0" fillId="4" borderId="4" xfId="0" applyNumberForma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0" fillId="4" borderId="14" xfId="0" applyFill="1" applyBorder="1" applyAlignment="1">
      <alignment horizontal="center"/>
    </xf>
    <xf numFmtId="0" fontId="0" fillId="4" borderId="2" xfId="0" applyFill="1" applyBorder="1" applyAlignment="1">
      <alignment horizontal="center"/>
    </xf>
    <xf numFmtId="0" fontId="1" fillId="4" borderId="15" xfId="0" applyFont="1" applyFill="1" applyBorder="1" applyAlignment="1">
      <alignment horizontal="center"/>
    </xf>
    <xf numFmtId="0" fontId="1" fillId="4" borderId="16" xfId="0" applyFont="1" applyFill="1" applyBorder="1" applyAlignment="1">
      <alignment horizontal="center"/>
    </xf>
    <xf numFmtId="0" fontId="0" fillId="2" borderId="17" xfId="0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18" xfId="0" applyFont="1" applyFill="1" applyBorder="1" applyAlignment="1">
      <alignment horizontal="center"/>
    </xf>
    <xf numFmtId="0" fontId="2" fillId="2" borderId="19" xfId="0" applyFont="1" applyFill="1" applyBorder="1" applyAlignment="1">
      <alignment horizontal="center"/>
    </xf>
    <xf numFmtId="0" fontId="0" fillId="4" borderId="20" xfId="0" applyFill="1" applyBorder="1" applyAlignment="1">
      <alignment horizontal="center"/>
    </xf>
    <xf numFmtId="0" fontId="0" fillId="4" borderId="0" xfId="0" applyFill="1" applyAlignment="1">
      <alignment horizontal="center"/>
    </xf>
    <xf numFmtId="0" fontId="0" fillId="3" borderId="3" xfId="0" applyFill="1" applyBorder="1" applyAlignment="1">
      <alignment horizontal="left"/>
    </xf>
    <xf numFmtId="0" fontId="0" fillId="3" borderId="15" xfId="0" applyFill="1" applyBorder="1" applyAlignment="1">
      <alignment horizontal="left"/>
    </xf>
    <xf numFmtId="0" fontId="0" fillId="3" borderId="4" xfId="0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6" fillId="2" borderId="0" xfId="1" applyFont="1" applyFill="1" applyBorder="1" applyAlignment="1" applyProtection="1">
      <alignment horizontal="center"/>
    </xf>
  </cellXfs>
  <cellStyles count="2">
    <cellStyle name="Hyperlink" xfId="1" builtinId="8"/>
    <cellStyle name="Normal" xfId="0" builtinId="0"/>
  </cellStyles>
  <dxfs count="3"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5.7000977616864644E-2"/>
          <c:y val="6.8849215899396549E-2"/>
          <c:w val="0.79382243828192378"/>
          <c:h val="0.7590626052908469"/>
        </c:manualLayout>
      </c:layout>
      <c:scatterChart>
        <c:scatterStyle val="lineMarker"/>
        <c:varyColors val="0"/>
        <c:ser>
          <c:idx val="1"/>
          <c:order val="0"/>
          <c:tx>
            <c:v>LSC</c:v>
          </c:tx>
          <c:spPr>
            <a:ln w="3175">
              <a:solidFill>
                <a:srgbClr val="FF0000"/>
              </a:solidFill>
              <a:prstDash val="sysDash"/>
            </a:ln>
          </c:spPr>
          <c:marker>
            <c:symbol val="none"/>
          </c:marker>
          <c:xVal>
            <c:numRef>
              <c:f>'Estabilidad Acelerada'!$B$6:$B$23</c:f>
              <c:numCache>
                <c:formatCode>General</c:formatCode>
                <c:ptCount val="1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2</c:v>
                </c:pt>
                <c:pt idx="7">
                  <c:v>2</c:v>
                </c:pt>
                <c:pt idx="8">
                  <c:v>2</c:v>
                </c:pt>
                <c:pt idx="9">
                  <c:v>3</c:v>
                </c:pt>
                <c:pt idx="10">
                  <c:v>3</c:v>
                </c:pt>
                <c:pt idx="11">
                  <c:v>3</c:v>
                </c:pt>
                <c:pt idx="12">
                  <c:v>4</c:v>
                </c:pt>
                <c:pt idx="13">
                  <c:v>4</c:v>
                </c:pt>
                <c:pt idx="14">
                  <c:v>4</c:v>
                </c:pt>
                <c:pt idx="15">
                  <c:v>6</c:v>
                </c:pt>
                <c:pt idx="16">
                  <c:v>6</c:v>
                </c:pt>
                <c:pt idx="17">
                  <c:v>6</c:v>
                </c:pt>
              </c:numCache>
            </c:numRef>
          </c:xVal>
          <c:yVal>
            <c:numRef>
              <c:f>'Estabilidad Acelerada'!$F$6:$F$23</c:f>
              <c:numCache>
                <c:formatCode>0.000</c:formatCode>
                <c:ptCount val="18"/>
                <c:pt idx="0">
                  <c:v>4.6042292825738764</c:v>
                </c:pt>
                <c:pt idx="1">
                  <c:v>4.6042292825738764</c:v>
                </c:pt>
                <c:pt idx="2">
                  <c:v>4.6042292825738764</c:v>
                </c:pt>
                <c:pt idx="3">
                  <c:v>4.5992847146718905</c:v>
                </c:pt>
                <c:pt idx="4">
                  <c:v>4.5992847146718905</c:v>
                </c:pt>
                <c:pt idx="5">
                  <c:v>4.5992847146718905</c:v>
                </c:pt>
                <c:pt idx="6">
                  <c:v>4.5935159039430422</c:v>
                </c:pt>
                <c:pt idx="7">
                  <c:v>4.5935159039430422</c:v>
                </c:pt>
                <c:pt idx="8">
                  <c:v>4.5935159039430422</c:v>
                </c:pt>
                <c:pt idx="9">
                  <c:v>4.5862743838336657</c:v>
                </c:pt>
                <c:pt idx="10">
                  <c:v>4.5862743838336657</c:v>
                </c:pt>
                <c:pt idx="11">
                  <c:v>4.5862743838336657</c:v>
                </c:pt>
                <c:pt idx="12">
                  <c:v>4.5774071863008485</c:v>
                </c:pt>
                <c:pt idx="13">
                  <c:v>4.5774071863008485</c:v>
                </c:pt>
                <c:pt idx="14">
                  <c:v>4.5774071863008485</c:v>
                </c:pt>
                <c:pt idx="15">
                  <c:v>4.5570994004864271</c:v>
                </c:pt>
                <c:pt idx="16">
                  <c:v>4.5570994004864271</c:v>
                </c:pt>
                <c:pt idx="17">
                  <c:v>4.5570994004864271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7AB2-43C0-A6F7-17BC64ACBD13}"/>
            </c:ext>
          </c:extLst>
        </c:ser>
        <c:ser>
          <c:idx val="0"/>
          <c:order val="1"/>
          <c:tx>
            <c:v>Datos</c:v>
          </c:tx>
          <c:spPr>
            <a:ln w="19050">
              <a:noFill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trendline>
            <c:spPr>
              <a:ln w="25400">
                <a:solidFill>
                  <a:srgbClr val="000000"/>
                </a:solidFill>
                <a:prstDash val="solid"/>
              </a:ln>
            </c:spPr>
            <c:trendlineType val="linear"/>
            <c:dispRSqr val="0"/>
            <c:dispEq val="0"/>
          </c:trendline>
          <c:xVal>
            <c:numRef>
              <c:f>'Estabilidad Acelerada'!$B$6:$B$23</c:f>
              <c:numCache>
                <c:formatCode>General</c:formatCode>
                <c:ptCount val="1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2</c:v>
                </c:pt>
                <c:pt idx="7">
                  <c:v>2</c:v>
                </c:pt>
                <c:pt idx="8">
                  <c:v>2</c:v>
                </c:pt>
                <c:pt idx="9">
                  <c:v>3</c:v>
                </c:pt>
                <c:pt idx="10">
                  <c:v>3</c:v>
                </c:pt>
                <c:pt idx="11">
                  <c:v>3</c:v>
                </c:pt>
                <c:pt idx="12">
                  <c:v>4</c:v>
                </c:pt>
                <c:pt idx="13">
                  <c:v>4</c:v>
                </c:pt>
                <c:pt idx="14">
                  <c:v>4</c:v>
                </c:pt>
                <c:pt idx="15">
                  <c:v>6</c:v>
                </c:pt>
                <c:pt idx="16">
                  <c:v>6</c:v>
                </c:pt>
                <c:pt idx="17">
                  <c:v>6</c:v>
                </c:pt>
              </c:numCache>
            </c:numRef>
          </c:xVal>
          <c:yVal>
            <c:numRef>
              <c:f>'Estabilidad Acelerada'!$D$6:$D$23</c:f>
              <c:numCache>
                <c:formatCode>0.000</c:formatCode>
                <c:ptCount val="18"/>
                <c:pt idx="0">
                  <c:v>4.6207580613297434</c:v>
                </c:pt>
                <c:pt idx="1">
                  <c:v>4.61251316024335</c:v>
                </c:pt>
                <c:pt idx="2">
                  <c:v>4.6163178195901553</c:v>
                </c:pt>
                <c:pt idx="3">
                  <c:v>4.5843448358891887</c:v>
                </c:pt>
                <c:pt idx="4">
                  <c:v>4.6185404049262626</c:v>
                </c:pt>
                <c:pt idx="5">
                  <c:v>4.5842325147732117</c:v>
                </c:pt>
                <c:pt idx="6">
                  <c:v>4.6173753984264536</c:v>
                </c:pt>
                <c:pt idx="7">
                  <c:v>4.6012023244267057</c:v>
                </c:pt>
                <c:pt idx="8">
                  <c:v>4.6138722132819918</c:v>
                </c:pt>
                <c:pt idx="9">
                  <c:v>4.5778400983161349</c:v>
                </c:pt>
                <c:pt idx="10">
                  <c:v>4.6140407261562792</c:v>
                </c:pt>
                <c:pt idx="11">
                  <c:v>4.5937249383033496</c:v>
                </c:pt>
                <c:pt idx="12">
                  <c:v>4.5932696547297036</c:v>
                </c:pt>
                <c:pt idx="13">
                  <c:v>4.5929255251716521</c:v>
                </c:pt>
                <c:pt idx="14">
                  <c:v>4.592024154318076</c:v>
                </c:pt>
                <c:pt idx="15">
                  <c:v>4.577798989191959</c:v>
                </c:pt>
                <c:pt idx="16">
                  <c:v>4.5499428475976575</c:v>
                </c:pt>
                <c:pt idx="17">
                  <c:v>4.5640252226523561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7AB2-43C0-A6F7-17BC64ACBD13}"/>
            </c:ext>
          </c:extLst>
        </c:ser>
        <c:ser>
          <c:idx val="2"/>
          <c:order val="2"/>
          <c:tx>
            <c:v>LIC</c:v>
          </c:tx>
          <c:spPr>
            <a:ln w="3175">
              <a:solidFill>
                <a:srgbClr val="FF0000"/>
              </a:solidFill>
              <a:prstDash val="sysDash"/>
            </a:ln>
          </c:spPr>
          <c:marker>
            <c:symbol val="none"/>
          </c:marker>
          <c:xVal>
            <c:numRef>
              <c:f>'Estabilidad Acelerada'!$B$6:$B$23</c:f>
              <c:numCache>
                <c:formatCode>General</c:formatCode>
                <c:ptCount val="1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2</c:v>
                </c:pt>
                <c:pt idx="7">
                  <c:v>2</c:v>
                </c:pt>
                <c:pt idx="8">
                  <c:v>2</c:v>
                </c:pt>
                <c:pt idx="9">
                  <c:v>3</c:v>
                </c:pt>
                <c:pt idx="10">
                  <c:v>3</c:v>
                </c:pt>
                <c:pt idx="11">
                  <c:v>3</c:v>
                </c:pt>
                <c:pt idx="12">
                  <c:v>4</c:v>
                </c:pt>
                <c:pt idx="13">
                  <c:v>4</c:v>
                </c:pt>
                <c:pt idx="14">
                  <c:v>4</c:v>
                </c:pt>
                <c:pt idx="15">
                  <c:v>6</c:v>
                </c:pt>
                <c:pt idx="16">
                  <c:v>6</c:v>
                </c:pt>
                <c:pt idx="17">
                  <c:v>6</c:v>
                </c:pt>
              </c:numCache>
            </c:numRef>
          </c:xVal>
          <c:yVal>
            <c:numRef>
              <c:f>'Estabilidad Acelerada'!$G$6:$G$23</c:f>
              <c:numCache>
                <c:formatCode>0.000</c:formatCode>
                <c:ptCount val="18"/>
                <c:pt idx="0">
                  <c:v>4.6275630647592054</c:v>
                </c:pt>
                <c:pt idx="1">
                  <c:v>4.6275630647592054</c:v>
                </c:pt>
                <c:pt idx="2">
                  <c:v>4.6275630647592054</c:v>
                </c:pt>
                <c:pt idx="3">
                  <c:v>4.6174500394664637</c:v>
                </c:pt>
                <c:pt idx="4">
                  <c:v>4.6174500394664637</c:v>
                </c:pt>
                <c:pt idx="5">
                  <c:v>4.6174500394664637</c:v>
                </c:pt>
                <c:pt idx="6">
                  <c:v>4.6081612570005843</c:v>
                </c:pt>
                <c:pt idx="7">
                  <c:v>4.6081612570005843</c:v>
                </c:pt>
                <c:pt idx="8">
                  <c:v>4.6081612570005843</c:v>
                </c:pt>
                <c:pt idx="9">
                  <c:v>4.6003451839152332</c:v>
                </c:pt>
                <c:pt idx="10">
                  <c:v>4.6003451839152332</c:v>
                </c:pt>
                <c:pt idx="11">
                  <c:v>4.6003451839152332</c:v>
                </c:pt>
                <c:pt idx="12">
                  <c:v>4.5941547882533227</c:v>
                </c:pt>
                <c:pt idx="13">
                  <c:v>4.5941547882533227</c:v>
                </c:pt>
                <c:pt idx="14">
                  <c:v>4.5941547882533227</c:v>
                </c:pt>
                <c:pt idx="15">
                  <c:v>4.5843473876782888</c:v>
                </c:pt>
                <c:pt idx="16">
                  <c:v>4.5843473876782888</c:v>
                </c:pt>
                <c:pt idx="17">
                  <c:v>4.5843473876782888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3-7AB2-43C0-A6F7-17BC64ACBD1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43059184"/>
        <c:axId val="1"/>
      </c:scatterChart>
      <c:valAx>
        <c:axId val="24305918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8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Tiempo en meses</a:t>
                </a:r>
              </a:p>
            </c:rich>
          </c:tx>
          <c:layout>
            <c:manualLayout>
              <c:xMode val="edge"/>
              <c:yMode val="edge"/>
              <c:x val="0.38224181156714093"/>
              <c:y val="0.90364599281862745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crossBetween val="midCat"/>
      </c:valAx>
      <c:valAx>
        <c:axId val="1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 sz="8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ln (Contenido)</a:t>
                </a:r>
              </a:p>
            </c:rich>
          </c:tx>
          <c:layout>
            <c:manualLayout>
              <c:xMode val="edge"/>
              <c:yMode val="edge"/>
              <c:x val="2.0956270039365902E-2"/>
              <c:y val="0.33219736620194712"/>
            </c:manualLayout>
          </c:layout>
          <c:overlay val="0"/>
          <c:spPr>
            <a:noFill/>
            <a:ln w="25400">
              <a:noFill/>
            </a:ln>
          </c:spPr>
        </c:title>
        <c:numFmt formatCode="0.0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43059184"/>
        <c:crosses val="autoZero"/>
        <c:crossBetween val="midCat"/>
      </c:valAx>
      <c:spPr>
        <a:noFill/>
        <a:ln w="25400">
          <a:noFill/>
        </a:ln>
      </c:spPr>
    </c:plotArea>
    <c:legend>
      <c:legendPos val="r"/>
      <c:legendEntry>
        <c:idx val="3"/>
        <c:delete val="1"/>
      </c:legendEntry>
      <c:layout>
        <c:manualLayout>
          <c:xMode val="edge"/>
          <c:yMode val="edge"/>
          <c:x val="0.87597085664350993"/>
          <c:y val="0.37350706061516847"/>
          <c:w val="0.11400201668900167"/>
          <c:h val="0.15146835607623066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5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" footer="0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6.7120786170316374E-2"/>
          <c:y val="5.0161720752450567E-2"/>
          <c:w val="0.78510980187097357"/>
          <c:h val="0.80152026138490151"/>
        </c:manualLayout>
      </c:layout>
      <c:scatterChart>
        <c:scatterStyle val="lineMarker"/>
        <c:varyColors val="0"/>
        <c:ser>
          <c:idx val="1"/>
          <c:order val="0"/>
          <c:tx>
            <c:v>LSC</c:v>
          </c:tx>
          <c:spPr>
            <a:ln w="3175">
              <a:solidFill>
                <a:srgbClr val="FF0000"/>
              </a:solidFill>
              <a:prstDash val="sysDash"/>
            </a:ln>
          </c:spPr>
          <c:marker>
            <c:symbol val="none"/>
          </c:marker>
          <c:xVal>
            <c:numRef>
              <c:f>'Estabilidad Natural'!$B$6:$B$35</c:f>
              <c:numCache>
                <c:formatCode>General</c:formatCode>
                <c:ptCount val="3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3</c:v>
                </c:pt>
                <c:pt idx="4">
                  <c:v>3</c:v>
                </c:pt>
                <c:pt idx="5">
                  <c:v>3</c:v>
                </c:pt>
                <c:pt idx="6">
                  <c:v>6</c:v>
                </c:pt>
                <c:pt idx="7">
                  <c:v>6</c:v>
                </c:pt>
                <c:pt idx="8">
                  <c:v>6</c:v>
                </c:pt>
                <c:pt idx="9">
                  <c:v>9</c:v>
                </c:pt>
                <c:pt idx="10">
                  <c:v>9</c:v>
                </c:pt>
                <c:pt idx="11">
                  <c:v>9</c:v>
                </c:pt>
                <c:pt idx="12">
                  <c:v>12</c:v>
                </c:pt>
                <c:pt idx="13">
                  <c:v>12</c:v>
                </c:pt>
                <c:pt idx="14">
                  <c:v>12</c:v>
                </c:pt>
                <c:pt idx="15">
                  <c:v>18</c:v>
                </c:pt>
                <c:pt idx="16">
                  <c:v>18</c:v>
                </c:pt>
                <c:pt idx="17">
                  <c:v>18</c:v>
                </c:pt>
                <c:pt idx="18">
                  <c:v>24</c:v>
                </c:pt>
                <c:pt idx="19">
                  <c:v>24</c:v>
                </c:pt>
                <c:pt idx="20">
                  <c:v>24</c:v>
                </c:pt>
                <c:pt idx="21">
                  <c:v>36</c:v>
                </c:pt>
                <c:pt idx="22">
                  <c:v>36</c:v>
                </c:pt>
                <c:pt idx="23">
                  <c:v>36</c:v>
                </c:pt>
                <c:pt idx="24">
                  <c:v>48</c:v>
                </c:pt>
                <c:pt idx="25">
                  <c:v>48</c:v>
                </c:pt>
                <c:pt idx="26">
                  <c:v>48</c:v>
                </c:pt>
                <c:pt idx="27">
                  <c:v>60</c:v>
                </c:pt>
                <c:pt idx="28">
                  <c:v>60</c:v>
                </c:pt>
                <c:pt idx="29">
                  <c:v>60</c:v>
                </c:pt>
              </c:numCache>
            </c:numRef>
          </c:xVal>
          <c:yVal>
            <c:numRef>
              <c:f>'Estabilidad Natural'!$G$6:$G$35</c:f>
              <c:numCache>
                <c:formatCode>0.000</c:formatCode>
                <c:ptCount val="30"/>
                <c:pt idx="0">
                  <c:v>4.6205731145567031</c:v>
                </c:pt>
                <c:pt idx="1">
                  <c:v>4.6205731145567031</c:v>
                </c:pt>
                <c:pt idx="2">
                  <c:v>4.6205731145567031</c:v>
                </c:pt>
                <c:pt idx="3">
                  <c:v>4.6123034202005018</c:v>
                </c:pt>
                <c:pt idx="4">
                  <c:v>4.6123034202005018</c:v>
                </c:pt>
                <c:pt idx="5">
                  <c:v>4.6123034202005018</c:v>
                </c:pt>
                <c:pt idx="6">
                  <c:v>4.6040839797012403</c:v>
                </c:pt>
                <c:pt idx="7">
                  <c:v>4.6040839797012403</c:v>
                </c:pt>
                <c:pt idx="8">
                  <c:v>4.6040839797012403</c:v>
                </c:pt>
                <c:pt idx="9">
                  <c:v>4.5959278519681703</c:v>
                </c:pt>
                <c:pt idx="10">
                  <c:v>4.5959278519681703</c:v>
                </c:pt>
                <c:pt idx="11">
                  <c:v>4.5959278519681703</c:v>
                </c:pt>
                <c:pt idx="12">
                  <c:v>4.587850693319858</c:v>
                </c:pt>
                <c:pt idx="13">
                  <c:v>4.587850693319858</c:v>
                </c:pt>
                <c:pt idx="14">
                  <c:v>4.587850693319858</c:v>
                </c:pt>
                <c:pt idx="15">
                  <c:v>4.5720028028206947</c:v>
                </c:pt>
                <c:pt idx="16">
                  <c:v>4.5720028028206947</c:v>
                </c:pt>
                <c:pt idx="17">
                  <c:v>4.5720028028206947</c:v>
                </c:pt>
                <c:pt idx="18">
                  <c:v>4.5566564162389245</c:v>
                </c:pt>
                <c:pt idx="19">
                  <c:v>4.5566564162389245</c:v>
                </c:pt>
                <c:pt idx="20">
                  <c:v>4.5566564162389245</c:v>
                </c:pt>
                <c:pt idx="21">
                  <c:v>4.527405603206649</c:v>
                </c:pt>
                <c:pt idx="22">
                  <c:v>4.527405603206649</c:v>
                </c:pt>
                <c:pt idx="23">
                  <c:v>4.527405603206649</c:v>
                </c:pt>
                <c:pt idx="24">
                  <c:v>4.4993035192841413</c:v>
                </c:pt>
                <c:pt idx="25">
                  <c:v>4.4993035192841413</c:v>
                </c:pt>
                <c:pt idx="26">
                  <c:v>4.4993035192841413</c:v>
                </c:pt>
                <c:pt idx="27">
                  <c:v>4.4716758755561932</c:v>
                </c:pt>
                <c:pt idx="28">
                  <c:v>4.4716758755561932</c:v>
                </c:pt>
                <c:pt idx="29">
                  <c:v>4.4716758755561932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0849-4983-B9CC-44BC4E4C6F82}"/>
            </c:ext>
          </c:extLst>
        </c:ser>
        <c:ser>
          <c:idx val="0"/>
          <c:order val="1"/>
          <c:tx>
            <c:v>Datos</c:v>
          </c:tx>
          <c:spPr>
            <a:ln w="19050">
              <a:noFill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trendline>
            <c:spPr>
              <a:ln w="25400">
                <a:solidFill>
                  <a:srgbClr val="000000"/>
                </a:solidFill>
                <a:prstDash val="solid"/>
              </a:ln>
            </c:spPr>
            <c:trendlineType val="linear"/>
            <c:dispRSqr val="0"/>
            <c:dispEq val="0"/>
          </c:trendline>
          <c:xVal>
            <c:numRef>
              <c:f>'Estabilidad Natural'!$B$6:$B$35</c:f>
              <c:numCache>
                <c:formatCode>General</c:formatCode>
                <c:ptCount val="3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3</c:v>
                </c:pt>
                <c:pt idx="4">
                  <c:v>3</c:v>
                </c:pt>
                <c:pt idx="5">
                  <c:v>3</c:v>
                </c:pt>
                <c:pt idx="6">
                  <c:v>6</c:v>
                </c:pt>
                <c:pt idx="7">
                  <c:v>6</c:v>
                </c:pt>
                <c:pt idx="8">
                  <c:v>6</c:v>
                </c:pt>
                <c:pt idx="9">
                  <c:v>9</c:v>
                </c:pt>
                <c:pt idx="10">
                  <c:v>9</c:v>
                </c:pt>
                <c:pt idx="11">
                  <c:v>9</c:v>
                </c:pt>
                <c:pt idx="12">
                  <c:v>12</c:v>
                </c:pt>
                <c:pt idx="13">
                  <c:v>12</c:v>
                </c:pt>
                <c:pt idx="14">
                  <c:v>12</c:v>
                </c:pt>
                <c:pt idx="15">
                  <c:v>18</c:v>
                </c:pt>
                <c:pt idx="16">
                  <c:v>18</c:v>
                </c:pt>
                <c:pt idx="17">
                  <c:v>18</c:v>
                </c:pt>
                <c:pt idx="18">
                  <c:v>24</c:v>
                </c:pt>
                <c:pt idx="19">
                  <c:v>24</c:v>
                </c:pt>
                <c:pt idx="20">
                  <c:v>24</c:v>
                </c:pt>
                <c:pt idx="21">
                  <c:v>36</c:v>
                </c:pt>
                <c:pt idx="22">
                  <c:v>36</c:v>
                </c:pt>
                <c:pt idx="23">
                  <c:v>36</c:v>
                </c:pt>
                <c:pt idx="24">
                  <c:v>48</c:v>
                </c:pt>
                <c:pt idx="25">
                  <c:v>48</c:v>
                </c:pt>
                <c:pt idx="26">
                  <c:v>48</c:v>
                </c:pt>
                <c:pt idx="27">
                  <c:v>60</c:v>
                </c:pt>
                <c:pt idx="28">
                  <c:v>60</c:v>
                </c:pt>
                <c:pt idx="29">
                  <c:v>60</c:v>
                </c:pt>
              </c:numCache>
            </c:numRef>
          </c:xVal>
          <c:yVal>
            <c:numRef>
              <c:f>'Estabilidad Natural'!$D$6:$D$35</c:f>
              <c:numCache>
                <c:formatCode>0.000</c:formatCode>
                <c:ptCount val="30"/>
                <c:pt idx="0">
                  <c:v>4.6207580613297434</c:v>
                </c:pt>
                <c:pt idx="1">
                  <c:v>4.61251316024335</c:v>
                </c:pt>
                <c:pt idx="2">
                  <c:v>4.6163178195901553</c:v>
                </c:pt>
                <c:pt idx="3">
                  <c:v>4.5843448358891887</c:v>
                </c:pt>
                <c:pt idx="4">
                  <c:v>4.6185404049262626</c:v>
                </c:pt>
                <c:pt idx="5">
                  <c:v>4.5842325147732117</c:v>
                </c:pt>
                <c:pt idx="6">
                  <c:v>4.6173753984264536</c:v>
                </c:pt>
                <c:pt idx="7">
                  <c:v>4.6012023244267057</c:v>
                </c:pt>
                <c:pt idx="8">
                  <c:v>4.6138722132819918</c:v>
                </c:pt>
                <c:pt idx="9">
                  <c:v>4.5778400983161349</c:v>
                </c:pt>
                <c:pt idx="10">
                  <c:v>4.6140407261562792</c:v>
                </c:pt>
                <c:pt idx="11">
                  <c:v>4.5937249383033496</c:v>
                </c:pt>
                <c:pt idx="12">
                  <c:v>4.5932696547297036</c:v>
                </c:pt>
                <c:pt idx="13">
                  <c:v>4.5929255251716521</c:v>
                </c:pt>
                <c:pt idx="14">
                  <c:v>4.592024154318076</c:v>
                </c:pt>
                <c:pt idx="15">
                  <c:v>4.577798989191959</c:v>
                </c:pt>
                <c:pt idx="16">
                  <c:v>4.5499428475976575</c:v>
                </c:pt>
                <c:pt idx="17">
                  <c:v>4.5435819750687569</c:v>
                </c:pt>
                <c:pt idx="18">
                  <c:v>4.537180382688569</c:v>
                </c:pt>
                <c:pt idx="19">
                  <c:v>4.5307375457507755</c:v>
                </c:pt>
                <c:pt idx="20">
                  <c:v>4.524252929341392</c:v>
                </c:pt>
                <c:pt idx="21">
                  <c:v>4.5177259880722698</c:v>
                </c:pt>
                <c:pt idx="22">
                  <c:v>4.5111561658058354</c:v>
                </c:pt>
                <c:pt idx="23">
                  <c:v>4.5045428953707312</c:v>
                </c:pt>
                <c:pt idx="24">
                  <c:v>4.4978855982679917</c:v>
                </c:pt>
                <c:pt idx="25">
                  <c:v>4.4911836843673711</c:v>
                </c:pt>
                <c:pt idx="26">
                  <c:v>4.4844365515934301</c:v>
                </c:pt>
                <c:pt idx="27">
                  <c:v>4.4776435856009522</c:v>
                </c:pt>
                <c:pt idx="28">
                  <c:v>4.4708041594392727</c:v>
                </c:pt>
                <c:pt idx="29">
                  <c:v>4.4639176332050363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0849-4983-B9CC-44BC4E4C6F82}"/>
            </c:ext>
          </c:extLst>
        </c:ser>
        <c:ser>
          <c:idx val="2"/>
          <c:order val="2"/>
          <c:tx>
            <c:v>LIC</c:v>
          </c:tx>
          <c:spPr>
            <a:ln w="3175">
              <a:solidFill>
                <a:srgbClr val="FF0000"/>
              </a:solidFill>
              <a:prstDash val="sysDash"/>
            </a:ln>
          </c:spPr>
          <c:marker>
            <c:symbol val="none"/>
          </c:marker>
          <c:xVal>
            <c:numRef>
              <c:f>'Estabilidad Natural'!$B$6:$B$35</c:f>
              <c:numCache>
                <c:formatCode>General</c:formatCode>
                <c:ptCount val="3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3</c:v>
                </c:pt>
                <c:pt idx="4">
                  <c:v>3</c:v>
                </c:pt>
                <c:pt idx="5">
                  <c:v>3</c:v>
                </c:pt>
                <c:pt idx="6">
                  <c:v>6</c:v>
                </c:pt>
                <c:pt idx="7">
                  <c:v>6</c:v>
                </c:pt>
                <c:pt idx="8">
                  <c:v>6</c:v>
                </c:pt>
                <c:pt idx="9">
                  <c:v>9</c:v>
                </c:pt>
                <c:pt idx="10">
                  <c:v>9</c:v>
                </c:pt>
                <c:pt idx="11">
                  <c:v>9</c:v>
                </c:pt>
                <c:pt idx="12">
                  <c:v>12</c:v>
                </c:pt>
                <c:pt idx="13">
                  <c:v>12</c:v>
                </c:pt>
                <c:pt idx="14">
                  <c:v>12</c:v>
                </c:pt>
                <c:pt idx="15">
                  <c:v>18</c:v>
                </c:pt>
                <c:pt idx="16">
                  <c:v>18</c:v>
                </c:pt>
                <c:pt idx="17">
                  <c:v>18</c:v>
                </c:pt>
                <c:pt idx="18">
                  <c:v>24</c:v>
                </c:pt>
                <c:pt idx="19">
                  <c:v>24</c:v>
                </c:pt>
                <c:pt idx="20">
                  <c:v>24</c:v>
                </c:pt>
                <c:pt idx="21">
                  <c:v>36</c:v>
                </c:pt>
                <c:pt idx="22">
                  <c:v>36</c:v>
                </c:pt>
                <c:pt idx="23">
                  <c:v>36</c:v>
                </c:pt>
                <c:pt idx="24">
                  <c:v>48</c:v>
                </c:pt>
                <c:pt idx="25">
                  <c:v>48</c:v>
                </c:pt>
                <c:pt idx="26">
                  <c:v>48</c:v>
                </c:pt>
                <c:pt idx="27">
                  <c:v>60</c:v>
                </c:pt>
                <c:pt idx="28">
                  <c:v>60</c:v>
                </c:pt>
                <c:pt idx="29">
                  <c:v>60</c:v>
                </c:pt>
              </c:numCache>
            </c:numRef>
          </c:xVal>
          <c:yVal>
            <c:numRef>
              <c:f>'Estabilidad Natural'!$F$6:$F$35</c:f>
              <c:numCache>
                <c:formatCode>0.000</c:formatCode>
                <c:ptCount val="30"/>
                <c:pt idx="0">
                  <c:v>4.6039229943963749</c:v>
                </c:pt>
                <c:pt idx="1">
                  <c:v>4.6039229943963749</c:v>
                </c:pt>
                <c:pt idx="2">
                  <c:v>4.6039229943963749</c:v>
                </c:pt>
                <c:pt idx="3">
                  <c:v>4.5968994584465408</c:v>
                </c:pt>
                <c:pt idx="4">
                  <c:v>4.5968994584465408</c:v>
                </c:pt>
                <c:pt idx="5">
                  <c:v>4.5968994584465408</c:v>
                </c:pt>
                <c:pt idx="6">
                  <c:v>4.5898256686397652</c:v>
                </c:pt>
                <c:pt idx="7">
                  <c:v>4.5898256686397652</c:v>
                </c:pt>
                <c:pt idx="8">
                  <c:v>4.5898256686397652</c:v>
                </c:pt>
                <c:pt idx="9">
                  <c:v>4.5826885660667998</c:v>
                </c:pt>
                <c:pt idx="10">
                  <c:v>4.5826885660667998</c:v>
                </c:pt>
                <c:pt idx="11">
                  <c:v>4.5826885660667998</c:v>
                </c:pt>
                <c:pt idx="12">
                  <c:v>4.5754724944090768</c:v>
                </c:pt>
                <c:pt idx="13">
                  <c:v>4.5754724944090768</c:v>
                </c:pt>
                <c:pt idx="14">
                  <c:v>4.5754724944090768</c:v>
                </c:pt>
                <c:pt idx="15">
                  <c:v>4.5607339242961675</c:v>
                </c:pt>
                <c:pt idx="16">
                  <c:v>4.5607339242961675</c:v>
                </c:pt>
                <c:pt idx="17">
                  <c:v>4.5607339242961675</c:v>
                </c:pt>
                <c:pt idx="18">
                  <c:v>4.5454938502658653</c:v>
                </c:pt>
                <c:pt idx="19">
                  <c:v>4.5454938502658653</c:v>
                </c:pt>
                <c:pt idx="20">
                  <c:v>4.5454938502658653</c:v>
                </c:pt>
                <c:pt idx="21">
                  <c:v>4.5135717420739976</c:v>
                </c:pt>
                <c:pt idx="22">
                  <c:v>4.5135717420739976</c:v>
                </c:pt>
                <c:pt idx="23">
                  <c:v>4.5135717420739976</c:v>
                </c:pt>
                <c:pt idx="24">
                  <c:v>4.4805009047723621</c:v>
                </c:pt>
                <c:pt idx="25">
                  <c:v>4.4805009047723621</c:v>
                </c:pt>
                <c:pt idx="26">
                  <c:v>4.4805009047723621</c:v>
                </c:pt>
                <c:pt idx="27">
                  <c:v>4.4469556272761652</c:v>
                </c:pt>
                <c:pt idx="28">
                  <c:v>4.4469556272761652</c:v>
                </c:pt>
                <c:pt idx="29">
                  <c:v>4.4469556272761652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3-0849-4983-B9CC-44BC4E4C6F8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43056304"/>
        <c:axId val="1"/>
      </c:scatterChart>
      <c:valAx>
        <c:axId val="24305630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2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Tiempo en meses</a:t>
                </a:r>
              </a:p>
            </c:rich>
          </c:tx>
          <c:layout>
            <c:manualLayout>
              <c:xMode val="edge"/>
              <c:yMode val="edge"/>
              <c:x val="0.37628317962790792"/>
              <c:y val="0.9210546284998089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crossBetween val="midCat"/>
      </c:valAx>
      <c:valAx>
        <c:axId val="1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 sz="12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ln (Contenido)</a:t>
                </a:r>
              </a:p>
            </c:rich>
          </c:tx>
          <c:layout>
            <c:manualLayout>
              <c:xMode val="edge"/>
              <c:yMode val="edge"/>
              <c:x val="1.6949690533215444E-2"/>
              <c:y val="0.34686292453054018"/>
            </c:manualLayout>
          </c:layout>
          <c:overlay val="0"/>
          <c:spPr>
            <a:noFill/>
            <a:ln w="25400">
              <a:noFill/>
            </a:ln>
          </c:spPr>
        </c:title>
        <c:numFmt formatCode="0.0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43056304"/>
        <c:crosses val="autoZero"/>
        <c:crossBetween val="midCat"/>
      </c:valAx>
      <c:spPr>
        <a:noFill/>
        <a:ln w="25400">
          <a:noFill/>
        </a:ln>
      </c:spPr>
    </c:plotArea>
    <c:legend>
      <c:legendPos val="r"/>
      <c:legendEntry>
        <c:idx val="3"/>
        <c:delete val="1"/>
      </c:legendEntry>
      <c:layout>
        <c:manualLayout>
          <c:xMode val="edge"/>
          <c:yMode val="edge"/>
          <c:x val="0.88138403220351569"/>
          <c:y val="0.38528462102719691"/>
          <c:w val="0.11051206194140473"/>
          <c:h val="0.13234150797742023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1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" footer="0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emf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92529</xdr:colOff>
      <xdr:row>2</xdr:row>
      <xdr:rowOff>141514</xdr:rowOff>
    </xdr:from>
    <xdr:to>
      <xdr:col>11</xdr:col>
      <xdr:colOff>767443</xdr:colOff>
      <xdr:row>22</xdr:row>
      <xdr:rowOff>146957</xdr:rowOff>
    </xdr:to>
    <xdr:graphicFrame macro="">
      <xdr:nvGraphicFramePr>
        <xdr:cNvPr id="2073" name="Chart 1025">
          <a:extLst>
            <a:ext uri="{FF2B5EF4-FFF2-40B4-BE49-F238E27FC236}">
              <a16:creationId xmlns:a16="http://schemas.microsoft.com/office/drawing/2014/main" id="{00000000-0008-0000-0000-00001908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8</xdr:col>
      <xdr:colOff>10886</xdr:colOff>
      <xdr:row>29</xdr:row>
      <xdr:rowOff>38100</xdr:rowOff>
    </xdr:from>
    <xdr:to>
      <xdr:col>11</xdr:col>
      <xdr:colOff>0</xdr:colOff>
      <xdr:row>35</xdr:row>
      <xdr:rowOff>146957</xdr:rowOff>
    </xdr:to>
    <xdr:pic>
      <xdr:nvPicPr>
        <xdr:cNvPr id="2074" name="Picture 1034">
          <a:extLst>
            <a:ext uri="{FF2B5EF4-FFF2-40B4-BE49-F238E27FC236}">
              <a16:creationId xmlns:a16="http://schemas.microsoft.com/office/drawing/2014/main" id="{00000000-0008-0000-0000-00001A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6086" y="4871357"/>
          <a:ext cx="2405743" cy="1055914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CC00" mc:Ignorable="a14" a14:legacySpreadsheetColorIndex="51"/>
        </a:solidFill>
        <a:ln w="9525">
          <a:solidFill>
            <a:srgbClr xmlns:mc="http://schemas.openxmlformats.org/markup-compatibility/2006" xmlns:a14="http://schemas.microsoft.com/office/drawing/2010/main" val="FFFF00" mc:Ignorable="a14" a14:legacySpreadsheetColorIndex="34"/>
          </a:solidFill>
          <a:miter lim="800000"/>
          <a:headEnd/>
          <a:tailEnd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21771</xdr:colOff>
          <xdr:row>40</xdr:row>
          <xdr:rowOff>54429</xdr:rowOff>
        </xdr:from>
        <xdr:to>
          <xdr:col>11</xdr:col>
          <xdr:colOff>0</xdr:colOff>
          <xdr:row>45</xdr:row>
          <xdr:rowOff>27214</xdr:rowOff>
        </xdr:to>
        <xdr:sp macro="" textlink="">
          <xdr:nvSpPr>
            <xdr:cNvPr id="2064" name="Object 1040" hidden="1">
              <a:extLst>
                <a:ext uri="{63B3BB69-23CF-44E3-9099-C40C66FF867C}">
                  <a14:compatExt spid="_x0000_s2064"/>
                </a:ext>
                <a:ext uri="{FF2B5EF4-FFF2-40B4-BE49-F238E27FC236}">
                  <a16:creationId xmlns:a16="http://schemas.microsoft.com/office/drawing/2014/main" id="{00000000-0008-0000-0000-00001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CC00" mc:Ignorable="a14" a14:legacySpreadsheetColorIndex="51"/>
            </a:solidFill>
            <a:ln w="9525">
              <a:solidFill>
                <a:srgbClr val="FFFF00" mc:Ignorable="a14" a14:legacySpreadsheetColorIndex="13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27214</xdr:colOff>
          <xdr:row>45</xdr:row>
          <xdr:rowOff>103414</xdr:rowOff>
        </xdr:from>
        <xdr:to>
          <xdr:col>11</xdr:col>
          <xdr:colOff>0</xdr:colOff>
          <xdr:row>51</xdr:row>
          <xdr:rowOff>92529</xdr:rowOff>
        </xdr:to>
        <xdr:sp macro="" textlink="">
          <xdr:nvSpPr>
            <xdr:cNvPr id="2066" name="Object 1042" hidden="1">
              <a:extLst>
                <a:ext uri="{63B3BB69-23CF-44E3-9099-C40C66FF867C}">
                  <a14:compatExt spid="_x0000_s2066"/>
                </a:ext>
                <a:ext uri="{FF2B5EF4-FFF2-40B4-BE49-F238E27FC236}">
                  <a16:creationId xmlns:a16="http://schemas.microsoft.com/office/drawing/2014/main" id="{00000000-0008-0000-0000-00001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CC00" mc:Ignorable="a14" a14:legacySpreadsheetColorIndex="51"/>
            </a:solidFill>
            <a:ln w="9525">
              <a:solidFill>
                <a:srgbClr val="FFFF00" mc:Ignorable="a14" a14:legacySpreadsheetColorIndex="13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27214</xdr:colOff>
          <xdr:row>52</xdr:row>
          <xdr:rowOff>27214</xdr:rowOff>
        </xdr:from>
        <xdr:to>
          <xdr:col>11</xdr:col>
          <xdr:colOff>21771</xdr:colOff>
          <xdr:row>58</xdr:row>
          <xdr:rowOff>81643</xdr:rowOff>
        </xdr:to>
        <xdr:sp macro="" textlink="">
          <xdr:nvSpPr>
            <xdr:cNvPr id="2067" name="Object 1043" hidden="1">
              <a:extLst>
                <a:ext uri="{63B3BB69-23CF-44E3-9099-C40C66FF867C}">
                  <a14:compatExt spid="_x0000_s2067"/>
                </a:ext>
                <a:ext uri="{FF2B5EF4-FFF2-40B4-BE49-F238E27FC236}">
                  <a16:creationId xmlns:a16="http://schemas.microsoft.com/office/drawing/2014/main" id="{00000000-0008-0000-0000-00001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CC00" mc:Ignorable="a14" a14:legacySpreadsheetColorIndex="51"/>
            </a:solidFill>
            <a:ln w="9525">
              <a:solidFill>
                <a:srgbClr val="FFFF00" mc:Ignorable="a14" a14:legacySpreadsheetColorIndex="13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141514</xdr:colOff>
      <xdr:row>2</xdr:row>
      <xdr:rowOff>146957</xdr:rowOff>
    </xdr:from>
    <xdr:to>
      <xdr:col>14</xdr:col>
      <xdr:colOff>0</xdr:colOff>
      <xdr:row>35</xdr:row>
      <xdr:rowOff>38100</xdr:rowOff>
    </xdr:to>
    <xdr:graphicFrame macro="">
      <xdr:nvGraphicFramePr>
        <xdr:cNvPr id="3077" name="Chart 1">
          <a:extLst>
            <a:ext uri="{FF2B5EF4-FFF2-40B4-BE49-F238E27FC236}">
              <a16:creationId xmlns:a16="http://schemas.microsoft.com/office/drawing/2014/main" id="{00000000-0008-0000-0100-0000050C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oleObject" Target="../embeddings/oleObject2.bin"/><Relationship Id="rId3" Type="http://schemas.openxmlformats.org/officeDocument/2006/relationships/printerSettings" Target="../printerSettings/printerSettings1.bin"/><Relationship Id="rId7" Type="http://schemas.openxmlformats.org/officeDocument/2006/relationships/image" Target="../media/image1.emf"/><Relationship Id="rId12" Type="http://schemas.openxmlformats.org/officeDocument/2006/relationships/comments" Target="../comments1.xml"/><Relationship Id="rId2" Type="http://schemas.openxmlformats.org/officeDocument/2006/relationships/hyperlink" Target="http://www.nodointeractivo.com/" TargetMode="External"/><Relationship Id="rId1" Type="http://schemas.openxmlformats.org/officeDocument/2006/relationships/hyperlink" Target="mailto:juanherrera@nodointeractivo.com" TargetMode="External"/><Relationship Id="rId6" Type="http://schemas.openxmlformats.org/officeDocument/2006/relationships/oleObject" Target="../embeddings/oleObject1.bin"/><Relationship Id="rId11" Type="http://schemas.openxmlformats.org/officeDocument/2006/relationships/image" Target="../media/image3.emf"/><Relationship Id="rId5" Type="http://schemas.openxmlformats.org/officeDocument/2006/relationships/vmlDrawing" Target="../drawings/vmlDrawing1.vml"/><Relationship Id="rId10" Type="http://schemas.openxmlformats.org/officeDocument/2006/relationships/oleObject" Target="../embeddings/oleObject3.bin"/><Relationship Id="rId4" Type="http://schemas.openxmlformats.org/officeDocument/2006/relationships/drawing" Target="../drawings/drawing1.xml"/><Relationship Id="rId9" Type="http://schemas.openxmlformats.org/officeDocument/2006/relationships/image" Target="../media/image2.emf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://www.nodointeractivo.com/" TargetMode="External"/><Relationship Id="rId1" Type="http://schemas.openxmlformats.org/officeDocument/2006/relationships/hyperlink" Target="mailto:juanherrera@nodointeractivo.com" TargetMode="External"/><Relationship Id="rId4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N59"/>
  <sheetViews>
    <sheetView tabSelected="1" zoomScale="120" zoomScaleNormal="120" workbookViewId="0">
      <selection activeCell="F44" sqref="F44"/>
    </sheetView>
  </sheetViews>
  <sheetFormatPr defaultColWidth="11.3828125" defaultRowHeight="12.45" x14ac:dyDescent="0.3"/>
  <cols>
    <col min="1" max="1" width="11.3828125" style="1"/>
    <col min="2" max="2" width="13.15234375" style="1" customWidth="1"/>
    <col min="3" max="3" width="13.3828125" style="1" bestFit="1" customWidth="1"/>
    <col min="4" max="4" width="17.3828125" style="1" customWidth="1"/>
    <col min="5" max="5" width="11.3828125" style="1"/>
    <col min="6" max="6" width="12.3046875" style="1" bestFit="1" customWidth="1"/>
    <col min="7" max="7" width="13" style="1" customWidth="1"/>
    <col min="8" max="16384" width="11.3828125" style="1"/>
  </cols>
  <sheetData>
    <row r="2" spans="2:14" ht="32.6" x14ac:dyDescent="0.75">
      <c r="B2" s="24" t="s">
        <v>0</v>
      </c>
      <c r="C2" s="25"/>
      <c r="D2" s="25"/>
      <c r="E2" s="25"/>
      <c r="F2" s="25"/>
      <c r="G2" s="25"/>
      <c r="H2" s="25"/>
      <c r="I2" s="25"/>
      <c r="J2" s="25"/>
      <c r="K2" s="25"/>
      <c r="L2" s="26"/>
    </row>
    <row r="4" spans="2:14" x14ac:dyDescent="0.3">
      <c r="B4" s="27" t="s">
        <v>4</v>
      </c>
      <c r="C4" s="28"/>
      <c r="D4" s="29"/>
      <c r="M4" s="4">
        <f>AVERAGE(B6:B23)</f>
        <v>2.6666666666666665</v>
      </c>
    </row>
    <row r="5" spans="2:14" x14ac:dyDescent="0.3">
      <c r="B5" s="5" t="s">
        <v>1</v>
      </c>
      <c r="C5" s="5" t="s">
        <v>2</v>
      </c>
      <c r="D5" s="5" t="s">
        <v>3</v>
      </c>
      <c r="M5" s="1">
        <f t="array" ref="M5:N9">LINEST(D6:D23,B6:B23,TRUE,TRUE)</f>
        <v>-7.5287965973637643E-3</v>
      </c>
      <c r="N5" s="1">
        <v>4.6158961736665409</v>
      </c>
    </row>
    <row r="6" spans="2:14" x14ac:dyDescent="0.3">
      <c r="B6" s="2">
        <v>0</v>
      </c>
      <c r="C6" s="3">
        <v>101.571</v>
      </c>
      <c r="D6" s="7">
        <f>IF(OR(B6="",C6=""),"Faltan Datos",LN(C6))</f>
        <v>4.6207580613297434</v>
      </c>
      <c r="E6" s="4">
        <f>POWER((B6-$M$4),2)</f>
        <v>7.1111111111111107</v>
      </c>
      <c r="F6" s="4">
        <f>($N$5+($M$5*B6))-(($N$12*$N$7)*SQRT((1/$B$24)+(POWER((B6-$M$4),2)/$E$24)))</f>
        <v>4.6042292825738764</v>
      </c>
      <c r="G6" s="4">
        <f>($N$5+($M$5*B6))+(($N$12*$N$7)*SQRT((1/$B$24)+(POWER((B6-$M$4),2)/$E$24)))</f>
        <v>4.6275630647592054</v>
      </c>
      <c r="M6" s="1">
        <v>1.659366586650772E-3</v>
      </c>
      <c r="N6" s="1">
        <v>5.5034963575733712E-3</v>
      </c>
    </row>
    <row r="7" spans="2:14" x14ac:dyDescent="0.3">
      <c r="B7" s="2">
        <v>0</v>
      </c>
      <c r="C7" s="3">
        <v>100.73699999999999</v>
      </c>
      <c r="D7" s="7">
        <f t="shared" ref="D7:D23" si="0">IF(OR(B7="",C7=""),"Faltan Datos",LN(C7))</f>
        <v>4.61251316024335</v>
      </c>
      <c r="E7" s="4">
        <f t="shared" ref="E7:E23" si="1">POWER((B7-$M$4),2)</f>
        <v>7.1111111111111107</v>
      </c>
      <c r="F7" s="4">
        <f t="shared" ref="F7:F23" si="2">($N$5+($M$5*B7))-(($N$12*$N$7)*SQRT((1/$B$24)+(POWER((B7-$M$4),2)/$E$24)))</f>
        <v>4.6042292825738764</v>
      </c>
      <c r="G7" s="4">
        <f t="shared" ref="G7:G23" si="3">($N$5+($M$5*B7))+(($N$12*$N$7)*SQRT((1/$B$24)+(POWER((B7-$M$4),2)/$E$24)))</f>
        <v>4.6275630647592054</v>
      </c>
      <c r="M7" s="1">
        <v>0.56267111832859362</v>
      </c>
      <c r="N7" s="1">
        <v>1.3883256924169933E-2</v>
      </c>
    </row>
    <row r="8" spans="2:14" x14ac:dyDescent="0.3">
      <c r="B8" s="2">
        <v>0</v>
      </c>
      <c r="C8" s="3">
        <v>101.121</v>
      </c>
      <c r="D8" s="7">
        <f t="shared" si="0"/>
        <v>4.6163178195901553</v>
      </c>
      <c r="E8" s="4">
        <f t="shared" si="1"/>
        <v>7.1111111111111107</v>
      </c>
      <c r="F8" s="4">
        <f t="shared" si="2"/>
        <v>4.6042292825738764</v>
      </c>
      <c r="G8" s="4">
        <f t="shared" si="3"/>
        <v>4.6275630647592054</v>
      </c>
      <c r="M8" s="1">
        <v>20.585738263730409</v>
      </c>
      <c r="N8" s="1">
        <v>16</v>
      </c>
    </row>
    <row r="9" spans="2:14" x14ac:dyDescent="0.3">
      <c r="B9" s="2">
        <v>1</v>
      </c>
      <c r="C9" s="3">
        <v>97.938999999999993</v>
      </c>
      <c r="D9" s="7">
        <f t="shared" si="0"/>
        <v>4.5843448358891887</v>
      </c>
      <c r="E9" s="4">
        <f t="shared" si="1"/>
        <v>2.7777777777777772</v>
      </c>
      <c r="F9" s="4">
        <f t="shared" si="2"/>
        <v>4.5992847146718905</v>
      </c>
      <c r="G9" s="4">
        <f t="shared" si="3"/>
        <v>4.6174500394664637</v>
      </c>
      <c r="M9" s="1">
        <v>3.9677944743133318E-3</v>
      </c>
      <c r="N9" s="1">
        <v>3.0839171651601983E-3</v>
      </c>
    </row>
    <row r="10" spans="2:14" x14ac:dyDescent="0.3">
      <c r="B10" s="2">
        <v>1</v>
      </c>
      <c r="C10" s="3">
        <v>101.346</v>
      </c>
      <c r="D10" s="7">
        <f t="shared" si="0"/>
        <v>4.6185404049262626</v>
      </c>
      <c r="E10" s="4">
        <f t="shared" si="1"/>
        <v>2.7777777777777772</v>
      </c>
      <c r="F10" s="4">
        <f t="shared" si="2"/>
        <v>4.5992847146718905</v>
      </c>
      <c r="G10" s="4">
        <f t="shared" si="3"/>
        <v>4.6174500394664637</v>
      </c>
    </row>
    <row r="11" spans="2:14" x14ac:dyDescent="0.3">
      <c r="B11" s="2">
        <v>1</v>
      </c>
      <c r="C11" s="3">
        <v>97.927999999999997</v>
      </c>
      <c r="D11" s="7">
        <f t="shared" si="0"/>
        <v>4.5842325147732117</v>
      </c>
      <c r="E11" s="4">
        <f t="shared" si="1"/>
        <v>2.7777777777777772</v>
      </c>
      <c r="F11" s="4">
        <f t="shared" si="2"/>
        <v>4.5992847146718905</v>
      </c>
      <c r="G11" s="4">
        <f t="shared" si="3"/>
        <v>4.6174500394664637</v>
      </c>
    </row>
    <row r="12" spans="2:14" x14ac:dyDescent="0.3">
      <c r="B12" s="2">
        <v>2</v>
      </c>
      <c r="C12" s="3">
        <v>101.22799999999999</v>
      </c>
      <c r="D12" s="7">
        <f t="shared" si="0"/>
        <v>4.6173753984264536</v>
      </c>
      <c r="E12" s="4">
        <f t="shared" si="1"/>
        <v>0.44444444444444425</v>
      </c>
      <c r="F12" s="4">
        <f t="shared" si="2"/>
        <v>4.5935159039430422</v>
      </c>
      <c r="G12" s="4">
        <f t="shared" si="3"/>
        <v>4.6081612570005843</v>
      </c>
      <c r="N12" s="1">
        <f>TINV(0.05,N8)</f>
        <v>2.119905299221255</v>
      </c>
    </row>
    <row r="13" spans="2:14" x14ac:dyDescent="0.3">
      <c r="B13" s="2">
        <v>2</v>
      </c>
      <c r="C13" s="3">
        <v>99.603999999999999</v>
      </c>
      <c r="D13" s="7">
        <f t="shared" si="0"/>
        <v>4.6012023244267057</v>
      </c>
      <c r="E13" s="4">
        <f t="shared" si="1"/>
        <v>0.44444444444444425</v>
      </c>
      <c r="F13" s="4">
        <f t="shared" si="2"/>
        <v>4.5935159039430422</v>
      </c>
      <c r="G13" s="4">
        <f t="shared" si="3"/>
        <v>4.6081612570005843</v>
      </c>
    </row>
    <row r="14" spans="2:14" x14ac:dyDescent="0.3">
      <c r="B14" s="2">
        <v>2</v>
      </c>
      <c r="C14" s="3">
        <v>100.874</v>
      </c>
      <c r="D14" s="7">
        <f t="shared" si="0"/>
        <v>4.6138722132819918</v>
      </c>
      <c r="E14" s="4">
        <f t="shared" si="1"/>
        <v>0.44444444444444425</v>
      </c>
      <c r="F14" s="4">
        <f t="shared" si="2"/>
        <v>4.5935159039430422</v>
      </c>
      <c r="G14" s="4">
        <f t="shared" si="3"/>
        <v>4.6081612570005843</v>
      </c>
    </row>
    <row r="15" spans="2:14" x14ac:dyDescent="0.3">
      <c r="B15" s="2">
        <v>3</v>
      </c>
      <c r="C15" s="3">
        <v>97.304000000000002</v>
      </c>
      <c r="D15" s="7">
        <f t="shared" si="0"/>
        <v>4.5778400983161349</v>
      </c>
      <c r="E15" s="4">
        <f t="shared" si="1"/>
        <v>0.11111111111111122</v>
      </c>
      <c r="F15" s="4">
        <f t="shared" si="2"/>
        <v>4.5862743838336657</v>
      </c>
      <c r="G15" s="4">
        <f t="shared" si="3"/>
        <v>4.6003451839152332</v>
      </c>
    </row>
    <row r="16" spans="2:14" x14ac:dyDescent="0.3">
      <c r="B16" s="2">
        <v>3</v>
      </c>
      <c r="C16" s="3">
        <v>100.89100000000001</v>
      </c>
      <c r="D16" s="7">
        <f t="shared" si="0"/>
        <v>4.6140407261562792</v>
      </c>
      <c r="E16" s="4">
        <f t="shared" si="1"/>
        <v>0.11111111111111122</v>
      </c>
      <c r="F16" s="4">
        <f t="shared" si="2"/>
        <v>4.5862743838336657</v>
      </c>
      <c r="G16" s="4">
        <f t="shared" si="3"/>
        <v>4.6003451839152332</v>
      </c>
    </row>
    <row r="17" spans="2:11" x14ac:dyDescent="0.3">
      <c r="B17" s="2">
        <v>3</v>
      </c>
      <c r="C17" s="3">
        <v>98.861999999999995</v>
      </c>
      <c r="D17" s="7">
        <f t="shared" si="0"/>
        <v>4.5937249383033496</v>
      </c>
      <c r="E17" s="4">
        <f t="shared" si="1"/>
        <v>0.11111111111111122</v>
      </c>
      <c r="F17" s="4">
        <f t="shared" si="2"/>
        <v>4.5862743838336657</v>
      </c>
      <c r="G17" s="4">
        <f t="shared" si="3"/>
        <v>4.6003451839152332</v>
      </c>
    </row>
    <row r="18" spans="2:11" x14ac:dyDescent="0.3">
      <c r="B18" s="2">
        <v>4</v>
      </c>
      <c r="C18" s="3">
        <v>98.816999999999993</v>
      </c>
      <c r="D18" s="7">
        <f t="shared" si="0"/>
        <v>4.5932696547297036</v>
      </c>
      <c r="E18" s="4">
        <f t="shared" si="1"/>
        <v>1.7777777777777781</v>
      </c>
      <c r="F18" s="4">
        <f t="shared" si="2"/>
        <v>4.5774071863008485</v>
      </c>
      <c r="G18" s="4">
        <f t="shared" si="3"/>
        <v>4.5941547882533227</v>
      </c>
    </row>
    <row r="19" spans="2:11" x14ac:dyDescent="0.3">
      <c r="B19" s="2">
        <v>4</v>
      </c>
      <c r="C19" s="3">
        <v>98.783000000000001</v>
      </c>
      <c r="D19" s="7">
        <f t="shared" si="0"/>
        <v>4.5929255251716521</v>
      </c>
      <c r="E19" s="4">
        <f t="shared" si="1"/>
        <v>1.7777777777777781</v>
      </c>
      <c r="F19" s="4">
        <f t="shared" si="2"/>
        <v>4.5774071863008485</v>
      </c>
      <c r="G19" s="4">
        <f t="shared" si="3"/>
        <v>4.5941547882533227</v>
      </c>
    </row>
    <row r="20" spans="2:11" x14ac:dyDescent="0.3">
      <c r="B20" s="2">
        <v>4</v>
      </c>
      <c r="C20" s="3">
        <v>98.694000000000003</v>
      </c>
      <c r="D20" s="7">
        <f t="shared" si="0"/>
        <v>4.592024154318076</v>
      </c>
      <c r="E20" s="4">
        <f t="shared" si="1"/>
        <v>1.7777777777777781</v>
      </c>
      <c r="F20" s="4">
        <f t="shared" si="2"/>
        <v>4.5774071863008485</v>
      </c>
      <c r="G20" s="4">
        <f t="shared" si="3"/>
        <v>4.5941547882533227</v>
      </c>
    </row>
    <row r="21" spans="2:11" x14ac:dyDescent="0.3">
      <c r="B21" s="2">
        <v>6</v>
      </c>
      <c r="C21" s="3">
        <v>97.3</v>
      </c>
      <c r="D21" s="7">
        <f t="shared" si="0"/>
        <v>4.577798989191959</v>
      </c>
      <c r="E21" s="4">
        <f t="shared" si="1"/>
        <v>11.111111111111112</v>
      </c>
      <c r="F21" s="4">
        <f t="shared" si="2"/>
        <v>4.5570994004864271</v>
      </c>
      <c r="G21" s="4">
        <f t="shared" si="3"/>
        <v>4.5843473876782888</v>
      </c>
    </row>
    <row r="22" spans="2:11" x14ac:dyDescent="0.3">
      <c r="B22" s="2">
        <v>6</v>
      </c>
      <c r="C22" s="3">
        <v>94.626999999999995</v>
      </c>
      <c r="D22" s="7">
        <f t="shared" si="0"/>
        <v>4.5499428475976575</v>
      </c>
      <c r="E22" s="4">
        <f t="shared" si="1"/>
        <v>11.111111111111112</v>
      </c>
      <c r="F22" s="4">
        <f t="shared" si="2"/>
        <v>4.5570994004864271</v>
      </c>
      <c r="G22" s="4">
        <f t="shared" si="3"/>
        <v>4.5843473876782888</v>
      </c>
    </row>
    <row r="23" spans="2:11" x14ac:dyDescent="0.3">
      <c r="B23" s="2">
        <v>6</v>
      </c>
      <c r="C23" s="3">
        <v>95.968999999999994</v>
      </c>
      <c r="D23" s="7">
        <f t="shared" si="0"/>
        <v>4.5640252226523561</v>
      </c>
      <c r="E23" s="4">
        <f t="shared" si="1"/>
        <v>11.111111111111112</v>
      </c>
      <c r="F23" s="4">
        <f t="shared" si="2"/>
        <v>4.5570994004864271</v>
      </c>
      <c r="G23" s="4">
        <f t="shared" si="3"/>
        <v>4.5843473876782888</v>
      </c>
    </row>
    <row r="24" spans="2:11" x14ac:dyDescent="0.3">
      <c r="B24" s="1">
        <f>COUNT(B6:B23)</f>
        <v>18</v>
      </c>
      <c r="E24" s="1">
        <f>SUM(E6:E23)</f>
        <v>70</v>
      </c>
    </row>
    <row r="25" spans="2:11" x14ac:dyDescent="0.3">
      <c r="F25" s="18" t="s">
        <v>31</v>
      </c>
      <c r="G25" s="19"/>
      <c r="H25" s="18" t="s">
        <v>30</v>
      </c>
      <c r="I25" s="19"/>
    </row>
    <row r="26" spans="2:11" x14ac:dyDescent="0.3">
      <c r="E26" s="33" t="s">
        <v>28</v>
      </c>
      <c r="F26" s="13" t="s">
        <v>5</v>
      </c>
      <c r="G26" s="13" t="s">
        <v>29</v>
      </c>
      <c r="H26" s="20" t="s">
        <v>29</v>
      </c>
      <c r="I26" s="21"/>
    </row>
    <row r="27" spans="2:11" x14ac:dyDescent="0.3">
      <c r="B27" s="12"/>
      <c r="E27" s="34"/>
      <c r="F27" s="2">
        <v>11.2</v>
      </c>
      <c r="G27" s="14">
        <f>IF(F27="","",($N$5+($M$5*F27))-(($N$12*$N$7)*SQRT((1/$B$24)+(POWER((F27-$M$4),2)/$E$24))))</f>
        <v>4.5007648110789082</v>
      </c>
      <c r="H27" s="22">
        <f>($N$5+($M$5*F27))+(($N$12*$N$7)*SQRT((1/$B$24)+(POWER((F27-$M$4),2)/$E$24)))</f>
        <v>4.5623824924732252</v>
      </c>
      <c r="I27" s="23"/>
    </row>
    <row r="29" spans="2:11" x14ac:dyDescent="0.3">
      <c r="B29" s="30" t="s">
        <v>6</v>
      </c>
      <c r="C29" s="31"/>
      <c r="D29" s="31"/>
      <c r="E29" s="31"/>
      <c r="F29" s="31"/>
      <c r="G29" s="32"/>
      <c r="I29" s="38" t="s">
        <v>11</v>
      </c>
      <c r="J29" s="39"/>
      <c r="K29" s="40"/>
    </row>
    <row r="30" spans="2:11" x14ac:dyDescent="0.3">
      <c r="B30" s="18"/>
      <c r="C30" s="35"/>
      <c r="D30" s="35"/>
      <c r="E30" s="35"/>
      <c r="F30" s="35"/>
      <c r="G30" s="36"/>
      <c r="H30" s="1">
        <v>2</v>
      </c>
    </row>
    <row r="31" spans="2:11" x14ac:dyDescent="0.3">
      <c r="B31" s="17" t="s">
        <v>7</v>
      </c>
      <c r="C31" s="17"/>
      <c r="D31" s="17"/>
      <c r="E31" s="17"/>
      <c r="F31" s="2">
        <v>6</v>
      </c>
      <c r="G31" s="8" t="str">
        <f>IF(F31&lt;&gt;"","meses","")</f>
        <v>meses</v>
      </c>
      <c r="H31" s="1">
        <v>3</v>
      </c>
    </row>
    <row r="32" spans="2:11" x14ac:dyDescent="0.3">
      <c r="B32" s="17" t="s">
        <v>8</v>
      </c>
      <c r="C32" s="17"/>
      <c r="D32" s="17"/>
      <c r="E32" s="17"/>
      <c r="F32" s="2">
        <v>11.2</v>
      </c>
      <c r="G32" s="8" t="str">
        <f>IF(F32&lt;&gt;"","meses","")</f>
        <v>meses</v>
      </c>
      <c r="H32" s="1">
        <v>4</v>
      </c>
    </row>
    <row r="33" spans="2:11" x14ac:dyDescent="0.3">
      <c r="B33" s="17" t="s">
        <v>19</v>
      </c>
      <c r="C33" s="17"/>
      <c r="D33" s="17"/>
      <c r="E33" s="17"/>
      <c r="F33" s="2">
        <v>30</v>
      </c>
      <c r="G33" s="8" t="str">
        <f>IF(F33&lt;&gt;"","°C","")</f>
        <v>°C</v>
      </c>
    </row>
    <row r="34" spans="2:11" x14ac:dyDescent="0.3">
      <c r="B34" s="17" t="s">
        <v>18</v>
      </c>
      <c r="C34" s="17"/>
      <c r="D34" s="17"/>
      <c r="E34" s="17"/>
      <c r="F34" s="2">
        <v>40</v>
      </c>
      <c r="G34" s="8" t="str">
        <f>IF(F34&lt;&gt;"","°C","")</f>
        <v>°C</v>
      </c>
    </row>
    <row r="35" spans="2:11" x14ac:dyDescent="0.3">
      <c r="B35" s="17" t="s">
        <v>9</v>
      </c>
      <c r="C35" s="17"/>
      <c r="D35" s="17"/>
      <c r="E35" s="17"/>
      <c r="F35" s="2">
        <v>3</v>
      </c>
      <c r="G35" s="8" t="str">
        <f>IF(F35=2,"12.2 Kcal/mol",IF(F35=3,"19.4 Kcal/mol","24.5 Kcal/mol"))</f>
        <v>19.4 Kcal/mol</v>
      </c>
    </row>
    <row r="36" spans="2:11" x14ac:dyDescent="0.3">
      <c r="B36" s="17" t="s">
        <v>10</v>
      </c>
      <c r="C36" s="17"/>
      <c r="D36" s="17"/>
      <c r="E36" s="17"/>
      <c r="F36" s="11">
        <f>IF(F37&lt;&gt;5,"Faltan Datos",F32/POWER(F35,(F33-F34)/10))</f>
        <v>33.6</v>
      </c>
      <c r="G36" s="8" t="str">
        <f>IF(F36&lt;&gt;"Faltan Datos","meses","")</f>
        <v>meses</v>
      </c>
    </row>
    <row r="37" spans="2:11" x14ac:dyDescent="0.3">
      <c r="B37" s="37"/>
      <c r="C37" s="37"/>
      <c r="D37" s="37"/>
      <c r="E37" s="37"/>
      <c r="F37" s="9">
        <f>COUNT(F31:F35)</f>
        <v>5</v>
      </c>
    </row>
    <row r="40" spans="2:11" x14ac:dyDescent="0.3">
      <c r="B40" s="41" t="s">
        <v>12</v>
      </c>
      <c r="C40" s="42"/>
      <c r="D40" s="42"/>
      <c r="E40" s="42"/>
      <c r="F40" s="28"/>
      <c r="G40" s="29"/>
      <c r="I40" s="38" t="s">
        <v>23</v>
      </c>
      <c r="J40" s="39"/>
      <c r="K40" s="40"/>
    </row>
    <row r="41" spans="2:11" x14ac:dyDescent="0.3">
      <c r="B41" s="43"/>
      <c r="C41" s="44"/>
      <c r="D41" s="44"/>
      <c r="E41" s="44"/>
      <c r="F41" s="44"/>
      <c r="G41" s="44"/>
    </row>
    <row r="42" spans="2:11" x14ac:dyDescent="0.3">
      <c r="B42" s="17" t="s">
        <v>7</v>
      </c>
      <c r="C42" s="17"/>
      <c r="D42" s="17"/>
      <c r="E42" s="17"/>
      <c r="F42" s="2">
        <v>6</v>
      </c>
      <c r="G42" s="8" t="str">
        <f>IF(F42&lt;&gt;"","meses","")</f>
        <v>meses</v>
      </c>
    </row>
    <row r="43" spans="2:11" x14ac:dyDescent="0.3">
      <c r="B43" s="17" t="s">
        <v>13</v>
      </c>
      <c r="C43" s="17"/>
      <c r="D43" s="17"/>
      <c r="E43" s="17"/>
      <c r="F43" s="2">
        <v>101.571</v>
      </c>
      <c r="G43" s="8" t="str">
        <f>IF(F43&lt;&gt;"","%","")</f>
        <v>%</v>
      </c>
    </row>
    <row r="44" spans="2:11" x14ac:dyDescent="0.3">
      <c r="B44" s="17" t="s">
        <v>14</v>
      </c>
      <c r="C44" s="17"/>
      <c r="D44" s="17"/>
      <c r="E44" s="17"/>
      <c r="F44" s="2">
        <v>95.968999999999994</v>
      </c>
      <c r="G44" s="8" t="str">
        <f>IF(F44&lt;&gt;"","%","")</f>
        <v>%</v>
      </c>
    </row>
    <row r="45" spans="2:11" x14ac:dyDescent="0.3">
      <c r="B45" s="17" t="s">
        <v>15</v>
      </c>
      <c r="C45" s="17"/>
      <c r="D45" s="17"/>
      <c r="E45" s="17"/>
      <c r="F45" s="6">
        <f>IF(OR(F43="",F44=""),"Faltan Datos",(F43-F44))</f>
        <v>5.6020000000000039</v>
      </c>
      <c r="G45" s="8" t="str">
        <f>IF(F45&lt;&gt;"Faltan Datos","%","")</f>
        <v>%</v>
      </c>
    </row>
    <row r="46" spans="2:11" x14ac:dyDescent="0.3">
      <c r="B46" s="17" t="s">
        <v>16</v>
      </c>
      <c r="C46" s="17"/>
      <c r="D46" s="17"/>
      <c r="E46" s="17"/>
      <c r="F46" s="6">
        <f>IF(F45="Faltan Datos","Faltan Datos",(100-F45))</f>
        <v>94.397999999999996</v>
      </c>
      <c r="G46" s="8" t="str">
        <f>IF(F46&lt;&gt;"Faltan Datos","%","")</f>
        <v>%</v>
      </c>
    </row>
    <row r="47" spans="2:11" x14ac:dyDescent="0.3">
      <c r="B47" s="17" t="s">
        <v>20</v>
      </c>
      <c r="C47" s="17"/>
      <c r="D47" s="17"/>
      <c r="E47" s="17"/>
      <c r="F47" s="2">
        <v>30</v>
      </c>
      <c r="G47" s="8" t="str">
        <f>IF(F47&lt;&gt;"","°C","")</f>
        <v>°C</v>
      </c>
    </row>
    <row r="48" spans="2:11" x14ac:dyDescent="0.3">
      <c r="B48" s="17" t="s">
        <v>17</v>
      </c>
      <c r="C48" s="17"/>
      <c r="D48" s="17"/>
      <c r="E48" s="17"/>
      <c r="F48" s="2">
        <v>40</v>
      </c>
      <c r="G48" s="8" t="str">
        <f>IF(F48&lt;&gt;"","°C","")</f>
        <v>°C</v>
      </c>
    </row>
    <row r="49" spans="2:7" x14ac:dyDescent="0.3">
      <c r="B49" s="45" t="s">
        <v>22</v>
      </c>
      <c r="C49" s="46"/>
      <c r="D49" s="46"/>
      <c r="E49" s="47"/>
      <c r="F49" s="6">
        <f>IF(OR(F42="",F46="Faltan Datos"),"Faltan Datos",(1/F42)*(LN(100/F46)))</f>
        <v>9.6083832502916848E-3</v>
      </c>
      <c r="G49" s="8"/>
    </row>
    <row r="50" spans="2:7" x14ac:dyDescent="0.3">
      <c r="B50" s="45" t="s">
        <v>25</v>
      </c>
      <c r="C50" s="46"/>
      <c r="D50" s="46"/>
      <c r="E50" s="47"/>
      <c r="F50" s="6">
        <f>IF(OR(F48="",F49="Faltan Datos"),"Faltan Datos",(LN(F49)+(83/(0.008317*(F48+273.15)))))</f>
        <v>27.22318641768674</v>
      </c>
      <c r="G50" s="8"/>
    </row>
    <row r="51" spans="2:7" x14ac:dyDescent="0.3">
      <c r="B51" s="45" t="s">
        <v>26</v>
      </c>
      <c r="C51" s="46"/>
      <c r="D51" s="46"/>
      <c r="E51" s="47"/>
      <c r="F51" s="6">
        <f>IF(OR(F47="",F50="Faltan Datos"),"Faltan Datos",F50-(83/(0.008317*(F47+273.15))))</f>
        <v>-5.696358155882308</v>
      </c>
      <c r="G51" s="8"/>
    </row>
    <row r="52" spans="2:7" x14ac:dyDescent="0.3">
      <c r="B52" s="45" t="s">
        <v>24</v>
      </c>
      <c r="C52" s="46"/>
      <c r="D52" s="46"/>
      <c r="E52" s="47"/>
      <c r="F52" s="6">
        <f>IF(F51="Faltan Datos","Faltan Datos",EXP(F51))</f>
        <v>3.3581731578689201E-3</v>
      </c>
      <c r="G52" s="8"/>
    </row>
    <row r="53" spans="2:7" x14ac:dyDescent="0.3">
      <c r="B53" s="45" t="s">
        <v>21</v>
      </c>
      <c r="C53" s="46"/>
      <c r="D53" s="46"/>
      <c r="E53" s="47"/>
      <c r="F53" s="2">
        <v>100</v>
      </c>
      <c r="G53" s="8" t="str">
        <f>IF(F53&lt;&gt;"","%","")</f>
        <v>%</v>
      </c>
    </row>
    <row r="54" spans="2:7" x14ac:dyDescent="0.3">
      <c r="B54" s="45" t="s">
        <v>35</v>
      </c>
      <c r="C54" s="46"/>
      <c r="D54" s="46"/>
      <c r="E54" s="47"/>
      <c r="F54" s="10">
        <f>IF(OR(F52="Faltan Datos",F53="",F55=""),"Faltan Datos",(1/F52)*(LN(F53/F55)))</f>
        <v>31.374354657961593</v>
      </c>
      <c r="G54" s="8" t="str">
        <f>IF(F54&lt;&gt;"Faltan Datos","meses","")</f>
        <v>meses</v>
      </c>
    </row>
    <row r="55" spans="2:7" x14ac:dyDescent="0.3">
      <c r="B55" s="45" t="s">
        <v>36</v>
      </c>
      <c r="C55" s="46"/>
      <c r="D55" s="46"/>
      <c r="E55" s="47"/>
      <c r="F55" s="16">
        <v>90</v>
      </c>
      <c r="G55" s="8" t="str">
        <f>IF(F55&lt;&gt;"","%","")</f>
        <v>%</v>
      </c>
    </row>
    <row r="57" spans="2:7" x14ac:dyDescent="0.3">
      <c r="B57" s="48" t="s">
        <v>32</v>
      </c>
      <c r="C57" s="48"/>
      <c r="D57" s="48"/>
    </row>
    <row r="58" spans="2:7" x14ac:dyDescent="0.3">
      <c r="B58" s="49" t="s">
        <v>33</v>
      </c>
      <c r="C58" s="49"/>
      <c r="D58" s="49"/>
    </row>
    <row r="59" spans="2:7" x14ac:dyDescent="0.3">
      <c r="B59" s="49" t="s">
        <v>34</v>
      </c>
      <c r="C59" s="49"/>
      <c r="D59" s="49"/>
    </row>
  </sheetData>
  <sheetProtection password="8DFE" sheet="1"/>
  <mergeCells count="37">
    <mergeCell ref="B57:D57"/>
    <mergeCell ref="B58:D58"/>
    <mergeCell ref="B59:D59"/>
    <mergeCell ref="B52:E52"/>
    <mergeCell ref="B55:E55"/>
    <mergeCell ref="B53:E53"/>
    <mergeCell ref="B54:E54"/>
    <mergeCell ref="B48:E48"/>
    <mergeCell ref="B49:E49"/>
    <mergeCell ref="B50:E50"/>
    <mergeCell ref="B51:E51"/>
    <mergeCell ref="B47:E47"/>
    <mergeCell ref="B30:G30"/>
    <mergeCell ref="B37:E37"/>
    <mergeCell ref="I29:K29"/>
    <mergeCell ref="B40:G40"/>
    <mergeCell ref="I40:K40"/>
    <mergeCell ref="B35:E35"/>
    <mergeCell ref="B36:E36"/>
    <mergeCell ref="B42:E42"/>
    <mergeCell ref="B33:E33"/>
    <mergeCell ref="B41:G41"/>
    <mergeCell ref="B44:E44"/>
    <mergeCell ref="B45:E45"/>
    <mergeCell ref="B46:E46"/>
    <mergeCell ref="B2:L2"/>
    <mergeCell ref="B4:D4"/>
    <mergeCell ref="B29:G29"/>
    <mergeCell ref="F25:G25"/>
    <mergeCell ref="E26:E27"/>
    <mergeCell ref="B43:E43"/>
    <mergeCell ref="H25:I25"/>
    <mergeCell ref="H26:I26"/>
    <mergeCell ref="H27:I27"/>
    <mergeCell ref="B34:E34"/>
    <mergeCell ref="B31:E31"/>
    <mergeCell ref="B32:E32"/>
  </mergeCells>
  <phoneticPr fontId="0" type="noConversion"/>
  <conditionalFormatting sqref="D6:D23">
    <cfRule type="cellIs" dxfId="2" priority="1" stopIfTrue="1" operator="equal">
      <formula>"Faltan datos"</formula>
    </cfRule>
  </conditionalFormatting>
  <conditionalFormatting sqref="F36 F42:F55">
    <cfRule type="cellIs" dxfId="1" priority="2" stopIfTrue="1" operator="equal">
      <formula>"Faltan Datos"</formula>
    </cfRule>
  </conditionalFormatting>
  <dataValidations count="8">
    <dataValidation type="decimal" operator="greaterThan" allowBlank="1" showInputMessage="1" showErrorMessage="1" errorTitle="Nodo Interactivo" error="Debe ingresar un número válido." sqref="B6:C23" xr:uid="{00000000-0002-0000-0000-000000000000}">
      <formula1>0</formula1>
    </dataValidation>
    <dataValidation type="decimal" allowBlank="1" showInputMessage="1" showErrorMessage="1" errorTitle="Nodo Interactivo" error="Debe ingresar un número entre 3 y 9." sqref="F31" xr:uid="{00000000-0002-0000-0000-000001000000}">
      <formula1>3</formula1>
      <formula2>9</formula2>
    </dataValidation>
    <dataValidation type="list" allowBlank="1" showInputMessage="1" showErrorMessage="1" errorTitle="Nodo Interactivo" error="Debe seleccionar un número de la lista desplegable." sqref="F35" xr:uid="{00000000-0002-0000-0000-000002000000}">
      <formula1>$H$30:$H$32</formula1>
    </dataValidation>
    <dataValidation type="decimal" allowBlank="1" showInputMessage="1" showErrorMessage="1" errorTitle="Nodo Interactivo" error="Debe Ingresar un número entre 3 y 60." sqref="F42" xr:uid="{00000000-0002-0000-0000-000003000000}">
      <formula1>3</formula1>
      <formula2>60</formula2>
    </dataValidation>
    <dataValidation type="decimal" operator="greaterThan" allowBlank="1" showInputMessage="1" showErrorMessage="1" errorTitle="Nodo Interactivo" error="Debe Ingresar un número mayor que 0." sqref="F32:F34" xr:uid="{00000000-0002-0000-0000-000004000000}">
      <formula1>0</formula1>
    </dataValidation>
    <dataValidation type="decimal" operator="greaterThan" allowBlank="1" showInputMessage="1" showErrorMessage="1" errorTitle="Nodo Interactivo" error="Debe ingresar un número mayor que 0." sqref="F43:F44" xr:uid="{00000000-0002-0000-0000-000005000000}">
      <formula1>0</formula1>
    </dataValidation>
    <dataValidation type="decimal" operator="greaterThanOrEqual" allowBlank="1" showInputMessage="1" showErrorMessage="1" errorTitle="Nodo Interactivo" error="Debe ingresar un número mayor o igual a 0." sqref="F53" xr:uid="{00000000-0002-0000-0000-000006000000}">
      <formula1>0</formula1>
    </dataValidation>
    <dataValidation type="decimal" operator="greaterThanOrEqual" allowBlank="1" showInputMessage="1" showErrorMessage="1" errorTitle="Nodo Interactivo" error="Debe ingresar un número válido." sqref="F55" xr:uid="{00000000-0002-0000-0000-000007000000}">
      <formula1>0</formula1>
    </dataValidation>
  </dataValidations>
  <hyperlinks>
    <hyperlink ref="B59" r:id="rId1" xr:uid="{00000000-0004-0000-0000-000000000000}"/>
    <hyperlink ref="B58" r:id="rId2" xr:uid="{00000000-0004-0000-0000-000001000000}"/>
  </hyperlinks>
  <pageMargins left="0.75" right="0.75" top="1" bottom="1" header="0" footer="0"/>
  <pageSetup orientation="portrait" r:id="rId3"/>
  <headerFooter alignWithMargins="0"/>
  <drawing r:id="rId4"/>
  <legacyDrawing r:id="rId5"/>
  <oleObjects>
    <mc:AlternateContent xmlns:mc="http://schemas.openxmlformats.org/markup-compatibility/2006">
      <mc:Choice Requires="x14">
        <oleObject progId="Equation.DSMT4" shapeId="2064" r:id="rId6">
          <objectPr defaultSize="0" autoPict="0" r:id="rId7">
            <anchor moveWithCells="1" sizeWithCells="1">
              <from>
                <xdr:col>8</xdr:col>
                <xdr:colOff>21771</xdr:colOff>
                <xdr:row>40</xdr:row>
                <xdr:rowOff>54429</xdr:rowOff>
              </from>
              <to>
                <xdr:col>11</xdr:col>
                <xdr:colOff>0</xdr:colOff>
                <xdr:row>45</xdr:row>
                <xdr:rowOff>27214</xdr:rowOff>
              </to>
            </anchor>
          </objectPr>
        </oleObject>
      </mc:Choice>
      <mc:Fallback>
        <oleObject progId="Equation.DSMT4" shapeId="2064" r:id="rId6"/>
      </mc:Fallback>
    </mc:AlternateContent>
    <mc:AlternateContent xmlns:mc="http://schemas.openxmlformats.org/markup-compatibility/2006">
      <mc:Choice Requires="x14">
        <oleObject progId="Equation.DSMT4" shapeId="2066" r:id="rId8">
          <objectPr defaultSize="0" autoPict="0" r:id="rId9">
            <anchor moveWithCells="1" sizeWithCells="1">
              <from>
                <xdr:col>8</xdr:col>
                <xdr:colOff>27214</xdr:colOff>
                <xdr:row>45</xdr:row>
                <xdr:rowOff>103414</xdr:rowOff>
              </from>
              <to>
                <xdr:col>11</xdr:col>
                <xdr:colOff>0</xdr:colOff>
                <xdr:row>51</xdr:row>
                <xdr:rowOff>92529</xdr:rowOff>
              </to>
            </anchor>
          </objectPr>
        </oleObject>
      </mc:Choice>
      <mc:Fallback>
        <oleObject progId="Equation.DSMT4" shapeId="2066" r:id="rId8"/>
      </mc:Fallback>
    </mc:AlternateContent>
    <mc:AlternateContent xmlns:mc="http://schemas.openxmlformats.org/markup-compatibility/2006">
      <mc:Choice Requires="x14">
        <oleObject progId="Equation.DSMT4" shapeId="2067" r:id="rId10">
          <objectPr defaultSize="0" autoPict="0" r:id="rId11">
            <anchor moveWithCells="1" sizeWithCells="1">
              <from>
                <xdr:col>8</xdr:col>
                <xdr:colOff>27214</xdr:colOff>
                <xdr:row>52</xdr:row>
                <xdr:rowOff>27214</xdr:rowOff>
              </from>
              <to>
                <xdr:col>11</xdr:col>
                <xdr:colOff>21771</xdr:colOff>
                <xdr:row>58</xdr:row>
                <xdr:rowOff>81643</xdr:rowOff>
              </to>
            </anchor>
          </objectPr>
        </oleObject>
      </mc:Choice>
      <mc:Fallback>
        <oleObject progId="Equation.DSMT4" shapeId="2067" r:id="rId10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N40"/>
  <sheetViews>
    <sheetView workbookViewId="0">
      <selection activeCell="F39" sqref="F39"/>
    </sheetView>
  </sheetViews>
  <sheetFormatPr defaultColWidth="11.3828125" defaultRowHeight="12.45" x14ac:dyDescent="0.3"/>
  <cols>
    <col min="1" max="1" width="11.3828125" style="1"/>
    <col min="2" max="2" width="13.15234375" style="1" customWidth="1"/>
    <col min="3" max="3" width="13.3828125" style="1" bestFit="1" customWidth="1"/>
    <col min="4" max="4" width="17.3828125" style="1" customWidth="1"/>
    <col min="5" max="6" width="11.3828125" style="1"/>
    <col min="7" max="7" width="13" style="1" customWidth="1"/>
    <col min="8" max="16384" width="11.3828125" style="1"/>
  </cols>
  <sheetData>
    <row r="2" spans="2:14" ht="32.6" x14ac:dyDescent="0.75">
      <c r="B2" s="24" t="s">
        <v>27</v>
      </c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6"/>
    </row>
    <row r="4" spans="2:14" x14ac:dyDescent="0.3">
      <c r="B4" s="27" t="s">
        <v>4</v>
      </c>
      <c r="C4" s="28"/>
      <c r="D4" s="29"/>
      <c r="M4" s="15">
        <f>AVERAGE(B6:B35)</f>
        <v>21.6</v>
      </c>
    </row>
    <row r="5" spans="2:14" x14ac:dyDescent="0.3">
      <c r="B5" s="5" t="s">
        <v>1</v>
      </c>
      <c r="C5" s="5" t="s">
        <v>2</v>
      </c>
      <c r="D5" s="5" t="s">
        <v>3</v>
      </c>
      <c r="M5" s="1">
        <f t="array" ref="M5:N9">LINEST(D6:D35,B6:B35,TRUE,TRUE)</f>
        <v>-2.548871717672659E-3</v>
      </c>
      <c r="N5" s="1">
        <v>4.612248054476539</v>
      </c>
    </row>
    <row r="6" spans="2:14" x14ac:dyDescent="0.3">
      <c r="B6" s="2">
        <v>0</v>
      </c>
      <c r="C6" s="3">
        <v>101.571</v>
      </c>
      <c r="D6" s="7">
        <f t="shared" ref="D6:D35" si="0">IF(OR(B6="",C6=""),"Faltan Datos",LN(C6))</f>
        <v>4.6207580613297434</v>
      </c>
      <c r="E6" s="1">
        <f>POWER((B6-$M$4),2)</f>
        <v>466.56000000000006</v>
      </c>
      <c r="F6" s="4">
        <f>($N$5+($M$5*B6))-(($N$12*$N$7)*SQRT((1/$B$36)+(POWER((B6-$M$4),2)/$E$36)))</f>
        <v>4.6039229943963749</v>
      </c>
      <c r="G6" s="4">
        <f>($N$5+($M$5*B6))+(($N$12*$N$7)*SQRT((1/$B$36)+(POWER((B6-$M$4),2)/$E$36)))</f>
        <v>4.6205731145567031</v>
      </c>
      <c r="M6" s="1">
        <v>1.4047801635262512E-4</v>
      </c>
      <c r="N6" s="1">
        <v>4.0641627879053214E-3</v>
      </c>
    </row>
    <row r="7" spans="2:14" x14ac:dyDescent="0.3">
      <c r="B7" s="2">
        <v>0</v>
      </c>
      <c r="C7" s="3">
        <v>100.73699999999999</v>
      </c>
      <c r="D7" s="7">
        <f t="shared" si="0"/>
        <v>4.61251316024335</v>
      </c>
      <c r="E7" s="1">
        <f t="shared" ref="E7:E35" si="1">POWER((B7-$M$4),2)</f>
        <v>466.56000000000006</v>
      </c>
      <c r="F7" s="4">
        <f t="shared" ref="F7:F35" si="2">($N$5+($M$5*B7))-(($N$12*$N$7)*SQRT((1/$B$36)+(POWER((B7-$M$4),2)/$E$36)))</f>
        <v>4.6039229943963749</v>
      </c>
      <c r="G7" s="4">
        <f t="shared" ref="G7:G35" si="3">($N$5+($M$5*B7))+(($N$12*$N$7)*SQRT((1/$B$36)+(POWER((B7-$M$4),2)/$E$36)))</f>
        <v>4.6205731145567031</v>
      </c>
      <c r="M7" s="1">
        <v>0.92161576871595519</v>
      </c>
      <c r="N7" s="1">
        <v>1.4809074952019247E-2</v>
      </c>
    </row>
    <row r="8" spans="2:14" x14ac:dyDescent="0.3">
      <c r="B8" s="2">
        <v>0</v>
      </c>
      <c r="C8" s="3">
        <v>101.121</v>
      </c>
      <c r="D8" s="7">
        <f t="shared" si="0"/>
        <v>4.6163178195901553</v>
      </c>
      <c r="E8" s="1">
        <f t="shared" si="1"/>
        <v>466.56000000000006</v>
      </c>
      <c r="F8" s="4">
        <f t="shared" si="2"/>
        <v>4.6039229943963749</v>
      </c>
      <c r="G8" s="4">
        <f t="shared" si="3"/>
        <v>4.6205731145567031</v>
      </c>
      <c r="M8" s="1">
        <v>329.21470430111111</v>
      </c>
      <c r="N8" s="1">
        <v>28</v>
      </c>
    </row>
    <row r="9" spans="2:14" x14ac:dyDescent="0.3">
      <c r="B9" s="2">
        <v>3</v>
      </c>
      <c r="C9" s="3">
        <v>97.938999999999993</v>
      </c>
      <c r="D9" s="7">
        <f t="shared" si="0"/>
        <v>4.5843448358891887</v>
      </c>
      <c r="E9" s="1">
        <f t="shared" si="1"/>
        <v>345.96000000000004</v>
      </c>
      <c r="F9" s="4">
        <f t="shared" si="2"/>
        <v>4.5968994584465408</v>
      </c>
      <c r="G9" s="4">
        <f t="shared" si="3"/>
        <v>4.6123034202005018</v>
      </c>
      <c r="M9" s="1">
        <v>7.219964912882007E-2</v>
      </c>
      <c r="N9" s="1">
        <v>6.1406436261666674E-3</v>
      </c>
    </row>
    <row r="10" spans="2:14" x14ac:dyDescent="0.3">
      <c r="B10" s="2">
        <v>3</v>
      </c>
      <c r="C10" s="3">
        <v>101.346</v>
      </c>
      <c r="D10" s="7">
        <f t="shared" si="0"/>
        <v>4.6185404049262626</v>
      </c>
      <c r="E10" s="1">
        <f t="shared" si="1"/>
        <v>345.96000000000004</v>
      </c>
      <c r="F10" s="4">
        <f t="shared" si="2"/>
        <v>4.5968994584465408</v>
      </c>
      <c r="G10" s="4">
        <f t="shared" si="3"/>
        <v>4.6123034202005018</v>
      </c>
    </row>
    <row r="11" spans="2:14" x14ac:dyDescent="0.3">
      <c r="B11" s="2">
        <v>3</v>
      </c>
      <c r="C11" s="3">
        <v>97.927999999999997</v>
      </c>
      <c r="D11" s="7">
        <f t="shared" si="0"/>
        <v>4.5842325147732117</v>
      </c>
      <c r="E11" s="1">
        <f t="shared" si="1"/>
        <v>345.96000000000004</v>
      </c>
      <c r="F11" s="4">
        <f t="shared" si="2"/>
        <v>4.5968994584465408</v>
      </c>
      <c r="G11" s="4">
        <f t="shared" si="3"/>
        <v>4.6123034202005018</v>
      </c>
    </row>
    <row r="12" spans="2:14" x14ac:dyDescent="0.3">
      <c r="B12" s="2">
        <v>6</v>
      </c>
      <c r="C12" s="3">
        <v>101.22799999999999</v>
      </c>
      <c r="D12" s="7">
        <f t="shared" si="0"/>
        <v>4.6173753984264536</v>
      </c>
      <c r="E12" s="1">
        <f t="shared" si="1"/>
        <v>243.36000000000004</v>
      </c>
      <c r="F12" s="4">
        <f t="shared" si="2"/>
        <v>4.5898256686397652</v>
      </c>
      <c r="G12" s="4">
        <f t="shared" si="3"/>
        <v>4.6040839797012403</v>
      </c>
      <c r="N12" s="1">
        <f>TINV(0.05,N8)</f>
        <v>2.0484071417952445</v>
      </c>
    </row>
    <row r="13" spans="2:14" x14ac:dyDescent="0.3">
      <c r="B13" s="2">
        <v>6</v>
      </c>
      <c r="C13" s="3">
        <v>99.603999999999999</v>
      </c>
      <c r="D13" s="7">
        <f t="shared" si="0"/>
        <v>4.6012023244267057</v>
      </c>
      <c r="E13" s="1">
        <f t="shared" si="1"/>
        <v>243.36000000000004</v>
      </c>
      <c r="F13" s="4">
        <f t="shared" si="2"/>
        <v>4.5898256686397652</v>
      </c>
      <c r="G13" s="4">
        <f t="shared" si="3"/>
        <v>4.6040839797012403</v>
      </c>
    </row>
    <row r="14" spans="2:14" x14ac:dyDescent="0.3">
      <c r="B14" s="2">
        <v>6</v>
      </c>
      <c r="C14" s="3">
        <v>100.874</v>
      </c>
      <c r="D14" s="7">
        <f t="shared" si="0"/>
        <v>4.6138722132819918</v>
      </c>
      <c r="E14" s="1">
        <f t="shared" si="1"/>
        <v>243.36000000000004</v>
      </c>
      <c r="F14" s="4">
        <f t="shared" si="2"/>
        <v>4.5898256686397652</v>
      </c>
      <c r="G14" s="4">
        <f t="shared" si="3"/>
        <v>4.6040839797012403</v>
      </c>
    </row>
    <row r="15" spans="2:14" x14ac:dyDescent="0.3">
      <c r="B15" s="2">
        <v>9</v>
      </c>
      <c r="C15" s="3">
        <v>97.304000000000002</v>
      </c>
      <c r="D15" s="7">
        <f t="shared" si="0"/>
        <v>4.5778400983161349</v>
      </c>
      <c r="E15" s="1">
        <f t="shared" si="1"/>
        <v>158.76000000000005</v>
      </c>
      <c r="F15" s="4">
        <f t="shared" si="2"/>
        <v>4.5826885660667998</v>
      </c>
      <c r="G15" s="4">
        <f t="shared" si="3"/>
        <v>4.5959278519681703</v>
      </c>
    </row>
    <row r="16" spans="2:14" x14ac:dyDescent="0.3">
      <c r="B16" s="2">
        <v>9</v>
      </c>
      <c r="C16" s="3">
        <v>100.89100000000001</v>
      </c>
      <c r="D16" s="7">
        <f t="shared" si="0"/>
        <v>4.6140407261562792</v>
      </c>
      <c r="E16" s="1">
        <f t="shared" si="1"/>
        <v>158.76000000000005</v>
      </c>
      <c r="F16" s="4">
        <f t="shared" si="2"/>
        <v>4.5826885660667998</v>
      </c>
      <c r="G16" s="4">
        <f t="shared" si="3"/>
        <v>4.5959278519681703</v>
      </c>
    </row>
    <row r="17" spans="2:7" x14ac:dyDescent="0.3">
      <c r="B17" s="2">
        <v>9</v>
      </c>
      <c r="C17" s="3">
        <v>98.861999999999995</v>
      </c>
      <c r="D17" s="7">
        <f t="shared" si="0"/>
        <v>4.5937249383033496</v>
      </c>
      <c r="E17" s="1">
        <f t="shared" si="1"/>
        <v>158.76000000000005</v>
      </c>
      <c r="F17" s="4">
        <f t="shared" si="2"/>
        <v>4.5826885660667998</v>
      </c>
      <c r="G17" s="4">
        <f t="shared" si="3"/>
        <v>4.5959278519681703</v>
      </c>
    </row>
    <row r="18" spans="2:7" x14ac:dyDescent="0.3">
      <c r="B18" s="2">
        <v>12</v>
      </c>
      <c r="C18" s="3">
        <v>98.816999999999993</v>
      </c>
      <c r="D18" s="7">
        <f t="shared" si="0"/>
        <v>4.5932696547297036</v>
      </c>
      <c r="E18" s="1">
        <f t="shared" si="1"/>
        <v>92.160000000000025</v>
      </c>
      <c r="F18" s="4">
        <f t="shared" si="2"/>
        <v>4.5754724944090768</v>
      </c>
      <c r="G18" s="4">
        <f t="shared" si="3"/>
        <v>4.587850693319858</v>
      </c>
    </row>
    <row r="19" spans="2:7" x14ac:dyDescent="0.3">
      <c r="B19" s="2">
        <v>12</v>
      </c>
      <c r="C19" s="3">
        <v>98.783000000000001</v>
      </c>
      <c r="D19" s="7">
        <f t="shared" si="0"/>
        <v>4.5929255251716521</v>
      </c>
      <c r="E19" s="1">
        <f t="shared" si="1"/>
        <v>92.160000000000025</v>
      </c>
      <c r="F19" s="4">
        <f t="shared" si="2"/>
        <v>4.5754724944090768</v>
      </c>
      <c r="G19" s="4">
        <f t="shared" si="3"/>
        <v>4.587850693319858</v>
      </c>
    </row>
    <row r="20" spans="2:7" x14ac:dyDescent="0.3">
      <c r="B20" s="2">
        <v>12</v>
      </c>
      <c r="C20" s="3">
        <v>98.694000000000003</v>
      </c>
      <c r="D20" s="7">
        <f t="shared" si="0"/>
        <v>4.592024154318076</v>
      </c>
      <c r="E20" s="1">
        <f t="shared" si="1"/>
        <v>92.160000000000025</v>
      </c>
      <c r="F20" s="4">
        <f t="shared" si="2"/>
        <v>4.5754724944090768</v>
      </c>
      <c r="G20" s="4">
        <f t="shared" si="3"/>
        <v>4.587850693319858</v>
      </c>
    </row>
    <row r="21" spans="2:7" x14ac:dyDescent="0.3">
      <c r="B21" s="2">
        <v>18</v>
      </c>
      <c r="C21" s="3">
        <v>97.3</v>
      </c>
      <c r="D21" s="7">
        <f t="shared" si="0"/>
        <v>4.577798989191959</v>
      </c>
      <c r="E21" s="1">
        <f t="shared" si="1"/>
        <v>12.96000000000001</v>
      </c>
      <c r="F21" s="4">
        <f t="shared" si="2"/>
        <v>4.5607339242961675</v>
      </c>
      <c r="G21" s="4">
        <f t="shared" si="3"/>
        <v>4.5720028028206947</v>
      </c>
    </row>
    <row r="22" spans="2:7" x14ac:dyDescent="0.3">
      <c r="B22" s="2">
        <v>18</v>
      </c>
      <c r="C22" s="3">
        <v>94.626999999999995</v>
      </c>
      <c r="D22" s="7">
        <f t="shared" si="0"/>
        <v>4.5499428475976575</v>
      </c>
      <c r="E22" s="1">
        <f t="shared" si="1"/>
        <v>12.96000000000001</v>
      </c>
      <c r="F22" s="4">
        <f t="shared" si="2"/>
        <v>4.5607339242961675</v>
      </c>
      <c r="G22" s="4">
        <f t="shared" si="3"/>
        <v>4.5720028028206947</v>
      </c>
    </row>
    <row r="23" spans="2:7" x14ac:dyDescent="0.3">
      <c r="B23" s="2">
        <v>18</v>
      </c>
      <c r="C23" s="3">
        <v>94.027000000000001</v>
      </c>
      <c r="D23" s="7">
        <f t="shared" si="0"/>
        <v>4.5435819750687569</v>
      </c>
      <c r="E23" s="1">
        <f t="shared" si="1"/>
        <v>12.96000000000001</v>
      </c>
      <c r="F23" s="4">
        <f t="shared" si="2"/>
        <v>4.5607339242961675</v>
      </c>
      <c r="G23" s="4">
        <f t="shared" si="3"/>
        <v>4.5720028028206947</v>
      </c>
    </row>
    <row r="24" spans="2:7" x14ac:dyDescent="0.3">
      <c r="B24" s="2">
        <v>24</v>
      </c>
      <c r="C24" s="3">
        <v>93.427000000000007</v>
      </c>
      <c r="D24" s="7">
        <f t="shared" si="0"/>
        <v>4.537180382688569</v>
      </c>
      <c r="E24" s="1">
        <f t="shared" si="1"/>
        <v>5.7599999999999936</v>
      </c>
      <c r="F24" s="4">
        <f t="shared" si="2"/>
        <v>4.5454938502658653</v>
      </c>
      <c r="G24" s="4">
        <f t="shared" si="3"/>
        <v>4.5566564162389245</v>
      </c>
    </row>
    <row r="25" spans="2:7" x14ac:dyDescent="0.3">
      <c r="B25" s="2">
        <v>24</v>
      </c>
      <c r="C25" s="3">
        <v>92.827000000000012</v>
      </c>
      <c r="D25" s="7">
        <f t="shared" si="0"/>
        <v>4.5307375457507755</v>
      </c>
      <c r="E25" s="1">
        <f t="shared" si="1"/>
        <v>5.7599999999999936</v>
      </c>
      <c r="F25" s="4">
        <f t="shared" si="2"/>
        <v>4.5454938502658653</v>
      </c>
      <c r="G25" s="4">
        <f t="shared" si="3"/>
        <v>4.5566564162389245</v>
      </c>
    </row>
    <row r="26" spans="2:7" x14ac:dyDescent="0.3">
      <c r="B26" s="2">
        <v>24</v>
      </c>
      <c r="C26" s="3">
        <v>92.227000000000018</v>
      </c>
      <c r="D26" s="7">
        <f t="shared" si="0"/>
        <v>4.524252929341392</v>
      </c>
      <c r="E26" s="1">
        <f t="shared" si="1"/>
        <v>5.7599999999999936</v>
      </c>
      <c r="F26" s="4">
        <f t="shared" si="2"/>
        <v>4.5454938502658653</v>
      </c>
      <c r="G26" s="4">
        <f t="shared" si="3"/>
        <v>4.5566564162389245</v>
      </c>
    </row>
    <row r="27" spans="2:7" x14ac:dyDescent="0.3">
      <c r="B27" s="2">
        <v>36</v>
      </c>
      <c r="C27" s="3">
        <v>91.627000000000024</v>
      </c>
      <c r="D27" s="7">
        <f t="shared" si="0"/>
        <v>4.5177259880722698</v>
      </c>
      <c r="E27" s="1">
        <f t="shared" si="1"/>
        <v>207.35999999999996</v>
      </c>
      <c r="F27" s="4">
        <f t="shared" si="2"/>
        <v>4.5135717420739976</v>
      </c>
      <c r="G27" s="4">
        <f t="shared" si="3"/>
        <v>4.527405603206649</v>
      </c>
    </row>
    <row r="28" spans="2:7" x14ac:dyDescent="0.3">
      <c r="B28" s="2">
        <v>36</v>
      </c>
      <c r="C28" s="3">
        <v>91.027000000000029</v>
      </c>
      <c r="D28" s="7">
        <f t="shared" si="0"/>
        <v>4.5111561658058354</v>
      </c>
      <c r="E28" s="1">
        <f t="shared" si="1"/>
        <v>207.35999999999996</v>
      </c>
      <c r="F28" s="4">
        <f t="shared" si="2"/>
        <v>4.5135717420739976</v>
      </c>
      <c r="G28" s="4">
        <f t="shared" si="3"/>
        <v>4.527405603206649</v>
      </c>
    </row>
    <row r="29" spans="2:7" x14ac:dyDescent="0.3">
      <c r="B29" s="2">
        <v>36</v>
      </c>
      <c r="C29" s="3">
        <v>90.427000000000035</v>
      </c>
      <c r="D29" s="7">
        <f t="shared" si="0"/>
        <v>4.5045428953707312</v>
      </c>
      <c r="E29" s="1">
        <f t="shared" si="1"/>
        <v>207.35999999999996</v>
      </c>
      <c r="F29" s="4">
        <f t="shared" si="2"/>
        <v>4.5135717420739976</v>
      </c>
      <c r="G29" s="4">
        <f t="shared" si="3"/>
        <v>4.527405603206649</v>
      </c>
    </row>
    <row r="30" spans="2:7" x14ac:dyDescent="0.3">
      <c r="B30" s="2">
        <v>48</v>
      </c>
      <c r="C30" s="3">
        <v>89.827000000000041</v>
      </c>
      <c r="D30" s="7">
        <f t="shared" si="0"/>
        <v>4.4978855982679917</v>
      </c>
      <c r="E30" s="1">
        <f t="shared" si="1"/>
        <v>696.95999999999992</v>
      </c>
      <c r="F30" s="4">
        <f t="shared" si="2"/>
        <v>4.4805009047723621</v>
      </c>
      <c r="G30" s="4">
        <f t="shared" si="3"/>
        <v>4.4993035192841413</v>
      </c>
    </row>
    <row r="31" spans="2:7" x14ac:dyDescent="0.3">
      <c r="B31" s="2">
        <v>48</v>
      </c>
      <c r="C31" s="3">
        <v>89.227000000000046</v>
      </c>
      <c r="D31" s="7">
        <f t="shared" si="0"/>
        <v>4.4911836843673711</v>
      </c>
      <c r="E31" s="1">
        <f t="shared" si="1"/>
        <v>696.95999999999992</v>
      </c>
      <c r="F31" s="4">
        <f t="shared" si="2"/>
        <v>4.4805009047723621</v>
      </c>
      <c r="G31" s="4">
        <f t="shared" si="3"/>
        <v>4.4993035192841413</v>
      </c>
    </row>
    <row r="32" spans="2:7" x14ac:dyDescent="0.3">
      <c r="B32" s="2">
        <v>48</v>
      </c>
      <c r="C32" s="3">
        <v>88.627000000000052</v>
      </c>
      <c r="D32" s="7">
        <f t="shared" si="0"/>
        <v>4.4844365515934301</v>
      </c>
      <c r="E32" s="1">
        <f t="shared" si="1"/>
        <v>696.95999999999992</v>
      </c>
      <c r="F32" s="4">
        <f t="shared" si="2"/>
        <v>4.4805009047723621</v>
      </c>
      <c r="G32" s="4">
        <f t="shared" si="3"/>
        <v>4.4993035192841413</v>
      </c>
    </row>
    <row r="33" spans="2:13" x14ac:dyDescent="0.3">
      <c r="B33" s="2">
        <v>60</v>
      </c>
      <c r="C33" s="3">
        <v>88.027000000000058</v>
      </c>
      <c r="D33" s="7">
        <f t="shared" si="0"/>
        <v>4.4776435856009522</v>
      </c>
      <c r="E33" s="1">
        <f t="shared" si="1"/>
        <v>1474.56</v>
      </c>
      <c r="F33" s="4">
        <f t="shared" si="2"/>
        <v>4.4469556272761652</v>
      </c>
      <c r="G33" s="4">
        <f t="shared" si="3"/>
        <v>4.4716758755561932</v>
      </c>
    </row>
    <row r="34" spans="2:13" x14ac:dyDescent="0.3">
      <c r="B34" s="2">
        <v>60</v>
      </c>
      <c r="C34" s="3">
        <v>87.427000000000064</v>
      </c>
      <c r="D34" s="7">
        <f t="shared" si="0"/>
        <v>4.4708041594392727</v>
      </c>
      <c r="E34" s="1">
        <f t="shared" si="1"/>
        <v>1474.56</v>
      </c>
      <c r="F34" s="4">
        <f t="shared" si="2"/>
        <v>4.4469556272761652</v>
      </c>
      <c r="G34" s="4">
        <f t="shared" si="3"/>
        <v>4.4716758755561932</v>
      </c>
    </row>
    <row r="35" spans="2:13" x14ac:dyDescent="0.3">
      <c r="B35" s="2">
        <v>60</v>
      </c>
      <c r="C35" s="3">
        <v>86.827000000000069</v>
      </c>
      <c r="D35" s="7">
        <f t="shared" si="0"/>
        <v>4.4639176332050363</v>
      </c>
      <c r="E35" s="1">
        <f t="shared" si="1"/>
        <v>1474.56</v>
      </c>
      <c r="F35" s="4">
        <f t="shared" si="2"/>
        <v>4.4469556272761652</v>
      </c>
      <c r="G35" s="4">
        <f t="shared" si="3"/>
        <v>4.4716758755561932</v>
      </c>
    </row>
    <row r="36" spans="2:13" x14ac:dyDescent="0.3">
      <c r="B36" s="9">
        <f>COUNT(B6:B35)</f>
        <v>30</v>
      </c>
      <c r="E36" s="1">
        <f>SUM(E6:E35)</f>
        <v>11113.2</v>
      </c>
    </row>
    <row r="38" spans="2:13" x14ac:dyDescent="0.3">
      <c r="F38" s="18" t="s">
        <v>31</v>
      </c>
      <c r="G38" s="19"/>
      <c r="H38" s="18" t="s">
        <v>30</v>
      </c>
      <c r="I38" s="19"/>
      <c r="K38" s="48" t="s">
        <v>32</v>
      </c>
      <c r="L38" s="48"/>
      <c r="M38" s="48"/>
    </row>
    <row r="39" spans="2:13" x14ac:dyDescent="0.3">
      <c r="E39" s="33" t="s">
        <v>28</v>
      </c>
      <c r="F39" s="13" t="s">
        <v>5</v>
      </c>
      <c r="G39" s="13" t="s">
        <v>29</v>
      </c>
      <c r="H39" s="20" t="s">
        <v>29</v>
      </c>
      <c r="I39" s="21"/>
      <c r="K39" s="49" t="s">
        <v>33</v>
      </c>
      <c r="L39" s="49"/>
      <c r="M39" s="49"/>
    </row>
    <row r="40" spans="2:13" x14ac:dyDescent="0.3">
      <c r="E40" s="34"/>
      <c r="F40" s="2">
        <v>40.9</v>
      </c>
      <c r="G40" s="14">
        <f>IF(F40="","",($N$5+($M$5*F40))-(($N$12*$N$7)*SQRT((1/$B$36)+(POWER((F40-$M$4),2)/$E$36))))</f>
        <v>4.5001559054035942</v>
      </c>
      <c r="H40" s="22">
        <f>IF(F40="","",($N$5+($M$5*F40))+(($N$12*$N$7)*SQRT((1/$B$36)+(POWER((F40-$M$4),2)/$E$36))))</f>
        <v>4.5158424970438604</v>
      </c>
      <c r="I40" s="23"/>
      <c r="K40" s="49" t="s">
        <v>34</v>
      </c>
      <c r="L40" s="49"/>
      <c r="M40" s="49"/>
    </row>
  </sheetData>
  <sheetProtection password="8DFE" sheet="1"/>
  <mergeCells count="10">
    <mergeCell ref="B2:N2"/>
    <mergeCell ref="F38:G38"/>
    <mergeCell ref="H38:I38"/>
    <mergeCell ref="K38:M38"/>
    <mergeCell ref="E39:E40"/>
    <mergeCell ref="H39:I39"/>
    <mergeCell ref="H40:I40"/>
    <mergeCell ref="K39:M39"/>
    <mergeCell ref="K40:M40"/>
    <mergeCell ref="B4:D4"/>
  </mergeCells>
  <phoneticPr fontId="0" type="noConversion"/>
  <conditionalFormatting sqref="D6:D35">
    <cfRule type="cellIs" dxfId="0" priority="1" stopIfTrue="1" operator="equal">
      <formula>"Faltan datos"</formula>
    </cfRule>
  </conditionalFormatting>
  <dataValidations count="1">
    <dataValidation type="decimal" operator="greaterThan" allowBlank="1" showInputMessage="1" showErrorMessage="1" errorTitle="Nodo Interactivo" error="Debe ingresar un número válido." sqref="B6:C35" xr:uid="{00000000-0002-0000-0100-000000000000}">
      <formula1>0</formula1>
    </dataValidation>
  </dataValidations>
  <hyperlinks>
    <hyperlink ref="K40" r:id="rId1" xr:uid="{00000000-0004-0000-0100-000000000000}"/>
    <hyperlink ref="K39" r:id="rId2" xr:uid="{00000000-0004-0000-0100-000001000000}"/>
  </hyperlinks>
  <pageMargins left="0.75" right="0.75" top="1" bottom="1" header="0" footer="0"/>
  <pageSetup orientation="portrait" r:id="rId3"/>
  <headerFooter alignWithMargins="0"/>
  <drawing r:id="rId4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C22E06E855BB1459D3BFB02076CAC24" ma:contentTypeVersion="10" ma:contentTypeDescription="Create a new document." ma:contentTypeScope="" ma:versionID="ccb3380e501f2db79adb79639d35870f">
  <xsd:schema xmlns:xsd="http://www.w3.org/2001/XMLSchema" xmlns:xs="http://www.w3.org/2001/XMLSchema" xmlns:p="http://schemas.microsoft.com/office/2006/metadata/properties" xmlns:ns2="3bde4904-292f-457c-924f-e4b23a3e504a" targetNamespace="http://schemas.microsoft.com/office/2006/metadata/properties" ma:root="true" ma:fieldsID="994de47e5fb3f7d20de35cf1dabfc786" ns2:_="">
    <xsd:import namespace="3bde4904-292f-457c-924f-e4b23a3e504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bde4904-292f-457c-924f-e4b23a3e504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41429E7-28B5-4D7F-AD1C-F264D560AB00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EBAEB3F8-8208-42BA-AFAA-37197262478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bde4904-292f-457c-924f-e4b23a3e504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AB4B532-2362-42B0-880F-24EA068CBEC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Estabilidad Acelerada</vt:lpstr>
      <vt:lpstr>Estabilidad Natural</vt:lpstr>
    </vt:vector>
  </TitlesOfParts>
  <Company>ecar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control calida</dc:creator>
  <cp:lastModifiedBy>Juan Pablo Herrera Sierra</cp:lastModifiedBy>
  <dcterms:created xsi:type="dcterms:W3CDTF">2010-04-19T22:23:24Z</dcterms:created>
  <dcterms:modified xsi:type="dcterms:W3CDTF">2023-08-02T21:48:45Z</dcterms:modified>
</cp:coreProperties>
</file>