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embeddings/oleObject51.bin" ContentType="application/vnd.openxmlformats-officedocument.oleObject"/>
  <Override PartName="/xl/embeddings/oleObject52.bin" ContentType="application/vnd.openxmlformats-officedocument.oleObject"/>
  <Override PartName="/xl/embeddings/oleObject53.bin" ContentType="application/vnd.openxmlformats-officedocument.oleObject"/>
  <Override PartName="/xl/embeddings/oleObject54.bin" ContentType="application/vnd.openxmlformats-officedocument.oleObject"/>
  <Override PartName="/xl/embeddings/oleObject55.bin" ContentType="application/vnd.openxmlformats-officedocument.oleObject"/>
  <Override PartName="/xl/embeddings/oleObject56.bin" ContentType="application/vnd.openxmlformats-officedocument.oleObject"/>
  <Override PartName="/xl/embeddings/oleObject57.bin" ContentType="application/vnd.openxmlformats-officedocument.oleObject"/>
  <Override PartName="/xl/embeddings/oleObject58.bin" ContentType="application/vnd.openxmlformats-officedocument.oleObject"/>
  <Override PartName="/xl/embeddings/oleObject59.bin" ContentType="application/vnd.openxmlformats-officedocument.oleObject"/>
  <Override PartName="/xl/embeddings/oleObject60.bin" ContentType="application/vnd.openxmlformats-officedocument.oleObject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embeddings/oleObject61.bin" ContentType="application/vnd.openxmlformats-officedocument.oleObject"/>
  <Override PartName="/xl/embeddings/oleObject62.bin" ContentType="application/vnd.openxmlformats-officedocument.oleObject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orjrxsbbxsg7ltirducoakv5fb-my.sharepoint.com/personal/juanherrera_nodointeractivo_com/Documents/ImagesNodo/"/>
    </mc:Choice>
  </mc:AlternateContent>
  <xr:revisionPtr revIDLastSave="1" documentId="8_{932A5E3A-D3B4-4F00-BDA4-199B343DBD40}" xr6:coauthVersionLast="47" xr6:coauthVersionMax="47" xr10:uidLastSave="{0522DD8E-553A-4474-8D0C-9D5677FAB4C3}"/>
  <workbookProtection workbookPassword="BD72" lockStructure="1"/>
  <bookViews>
    <workbookView xWindow="-103" yWindow="-103" windowWidth="33120" windowHeight="18000" tabRatio="900" activeTab="5" xr2:uid="{00000000-000D-0000-FFFF-FFFF00000000}"/>
  </bookViews>
  <sheets>
    <sheet name="Materia_Prima" sheetId="13" r:id="rId1"/>
    <sheet name="Ingresar_Datos" sheetId="1" r:id="rId2"/>
    <sheet name="Diámetro_Medio" sheetId="2" r:id="rId3"/>
    <sheet name="Distribución_Frecuencias" sheetId="4" r:id="rId4"/>
    <sheet name="Figuras" sheetId="10" r:id="rId5"/>
    <sheet name="PRE-Informe" sheetId="12" r:id="rId6"/>
  </sheets>
  <definedNames>
    <definedName name="_xlnm._FilterDatabase" localSheetId="2" hidden="1">Diámetro_Medio!$B$46:$J$62</definedName>
    <definedName name="_xlnm._FilterDatabase" localSheetId="3" hidden="1">Distribución_Frecuencias!$B$2:$AD$15</definedName>
    <definedName name="_xlnm._FilterDatabase" localSheetId="1" hidden="1">Ingresar_Datos!$B$52:$K$123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4" i="1" l="1"/>
  <c r="F41" i="1"/>
  <c r="H157" i="1"/>
  <c r="B65" i="2"/>
  <c r="C65" i="2"/>
  <c r="D65" i="2"/>
  <c r="E65" i="2"/>
  <c r="F65" i="2"/>
  <c r="G65" i="2"/>
  <c r="H65" i="2"/>
  <c r="I65" i="2"/>
  <c r="J65" i="2"/>
  <c r="K65" i="2"/>
  <c r="B3" i="1"/>
  <c r="E3" i="1"/>
  <c r="B4" i="1"/>
  <c r="B22" i="1"/>
  <c r="E22" i="1"/>
  <c r="C30" i="1" s="1"/>
  <c r="B23" i="1"/>
  <c r="G48" i="1"/>
  <c r="L48" i="1"/>
  <c r="B64" i="2"/>
  <c r="N49" i="1"/>
  <c r="P49" i="1"/>
  <c r="R49" i="1"/>
  <c r="T49" i="1"/>
  <c r="U49" i="1"/>
  <c r="G50" i="1"/>
  <c r="M50" i="1"/>
  <c r="N50" i="1"/>
  <c r="O50" i="1"/>
  <c r="P50" i="1"/>
  <c r="Q50" i="1"/>
  <c r="R50" i="1"/>
  <c r="S50" i="1"/>
  <c r="T50" i="1"/>
  <c r="U50" i="1"/>
  <c r="M51" i="1"/>
  <c r="N51" i="1"/>
  <c r="O51" i="1"/>
  <c r="P51" i="1"/>
  <c r="Q51" i="1"/>
  <c r="R51" i="1"/>
  <c r="S51" i="1"/>
  <c r="T51" i="1"/>
  <c r="U51" i="1"/>
  <c r="G52" i="1"/>
  <c r="M52" i="1"/>
  <c r="N52" i="1"/>
  <c r="O52" i="1"/>
  <c r="P52" i="1"/>
  <c r="Q52" i="1"/>
  <c r="R52" i="1"/>
  <c r="S52" i="1"/>
  <c r="T52" i="1"/>
  <c r="U52" i="1"/>
  <c r="M53" i="1"/>
  <c r="N53" i="1"/>
  <c r="O53" i="1"/>
  <c r="P53" i="1"/>
  <c r="Q53" i="1"/>
  <c r="R53" i="1"/>
  <c r="S53" i="1"/>
  <c r="T53" i="1"/>
  <c r="U53" i="1"/>
  <c r="C54" i="1"/>
  <c r="G54" i="1"/>
  <c r="K54" i="1"/>
  <c r="M54" i="1"/>
  <c r="O54" i="1"/>
  <c r="Q54" i="1"/>
  <c r="S54" i="1"/>
  <c r="U54" i="1"/>
  <c r="M55" i="1"/>
  <c r="N55" i="1"/>
  <c r="O55" i="1"/>
  <c r="P55" i="1"/>
  <c r="Q55" i="1"/>
  <c r="R55" i="1"/>
  <c r="S55" i="1"/>
  <c r="T55" i="1"/>
  <c r="U55" i="1"/>
  <c r="M56" i="1"/>
  <c r="N56" i="1"/>
  <c r="O56" i="1"/>
  <c r="P56" i="1"/>
  <c r="B73" i="2" s="1"/>
  <c r="Q56" i="1"/>
  <c r="R56" i="1"/>
  <c r="S56" i="1"/>
  <c r="T56" i="1"/>
  <c r="U56" i="1"/>
  <c r="M57" i="1"/>
  <c r="N57" i="1"/>
  <c r="O57" i="1"/>
  <c r="P57" i="1"/>
  <c r="B74" i="2" s="1"/>
  <c r="Q57" i="1"/>
  <c r="R57" i="1"/>
  <c r="S57" i="1"/>
  <c r="T57" i="1"/>
  <c r="U57" i="1"/>
  <c r="M58" i="1"/>
  <c r="N58" i="1"/>
  <c r="O58" i="1"/>
  <c r="P58" i="1"/>
  <c r="Q58" i="1"/>
  <c r="R58" i="1"/>
  <c r="S58" i="1"/>
  <c r="T58" i="1"/>
  <c r="U58" i="1"/>
  <c r="M59" i="1"/>
  <c r="N59" i="1"/>
  <c r="O59" i="1"/>
  <c r="P59" i="1"/>
  <c r="Q59" i="1"/>
  <c r="R59" i="1"/>
  <c r="S59" i="1"/>
  <c r="T59" i="1"/>
  <c r="U59" i="1"/>
  <c r="M60" i="1"/>
  <c r="N60" i="1"/>
  <c r="O60" i="1"/>
  <c r="P60" i="1"/>
  <c r="Q60" i="1"/>
  <c r="R60" i="1"/>
  <c r="S60" i="1"/>
  <c r="T60" i="1"/>
  <c r="U60" i="1"/>
  <c r="M61" i="1"/>
  <c r="N61" i="1"/>
  <c r="O61" i="1"/>
  <c r="P61" i="1"/>
  <c r="Q61" i="1"/>
  <c r="R61" i="1"/>
  <c r="S61" i="1"/>
  <c r="T61" i="1"/>
  <c r="U61" i="1"/>
  <c r="M62" i="1"/>
  <c r="N62" i="1"/>
  <c r="O62" i="1"/>
  <c r="P62" i="1"/>
  <c r="Q62" i="1"/>
  <c r="R62" i="1"/>
  <c r="S62" i="1"/>
  <c r="T62" i="1"/>
  <c r="U62" i="1"/>
  <c r="M63" i="1"/>
  <c r="N63" i="1"/>
  <c r="O63" i="1"/>
  <c r="P63" i="1"/>
  <c r="Q63" i="1"/>
  <c r="R63" i="1"/>
  <c r="S63" i="1"/>
  <c r="T63" i="1"/>
  <c r="U63" i="1"/>
  <c r="M64" i="1"/>
  <c r="N64" i="1"/>
  <c r="O64" i="1"/>
  <c r="P64" i="1"/>
  <c r="B81" i="2" s="1"/>
  <c r="Q64" i="1"/>
  <c r="R64" i="1"/>
  <c r="S64" i="1"/>
  <c r="T64" i="1"/>
  <c r="U64" i="1"/>
  <c r="M65" i="1"/>
  <c r="N65" i="1"/>
  <c r="O65" i="1"/>
  <c r="P65" i="1"/>
  <c r="B82" i="2" s="1"/>
  <c r="Q65" i="1"/>
  <c r="R65" i="1"/>
  <c r="S65" i="1"/>
  <c r="T65" i="1"/>
  <c r="U65" i="1"/>
  <c r="M66" i="1"/>
  <c r="N66" i="1"/>
  <c r="O66" i="1"/>
  <c r="P66" i="1"/>
  <c r="Q66" i="1"/>
  <c r="R66" i="1"/>
  <c r="S66" i="1"/>
  <c r="T66" i="1"/>
  <c r="U66" i="1"/>
  <c r="M67" i="1"/>
  <c r="N67" i="1"/>
  <c r="O67" i="1"/>
  <c r="P67" i="1"/>
  <c r="Q67" i="1"/>
  <c r="R67" i="1"/>
  <c r="S67" i="1"/>
  <c r="T67" i="1"/>
  <c r="U67" i="1"/>
  <c r="M68" i="1"/>
  <c r="N68" i="1"/>
  <c r="O68" i="1"/>
  <c r="P68" i="1"/>
  <c r="Q68" i="1"/>
  <c r="R68" i="1"/>
  <c r="S68" i="1"/>
  <c r="T68" i="1"/>
  <c r="U68" i="1"/>
  <c r="M69" i="1"/>
  <c r="N69" i="1"/>
  <c r="O69" i="1"/>
  <c r="P69" i="1"/>
  <c r="Q69" i="1"/>
  <c r="R69" i="1"/>
  <c r="S69" i="1"/>
  <c r="T69" i="1"/>
  <c r="U69" i="1"/>
  <c r="M70" i="1"/>
  <c r="N70" i="1"/>
  <c r="O70" i="1"/>
  <c r="P70" i="1"/>
  <c r="Q70" i="1"/>
  <c r="R70" i="1"/>
  <c r="S70" i="1"/>
  <c r="T70" i="1"/>
  <c r="U70" i="1"/>
  <c r="M71" i="1"/>
  <c r="N71" i="1"/>
  <c r="O71" i="1"/>
  <c r="P71" i="1"/>
  <c r="Q71" i="1"/>
  <c r="R71" i="1"/>
  <c r="S71" i="1"/>
  <c r="T71" i="1"/>
  <c r="U71" i="1"/>
  <c r="M72" i="1"/>
  <c r="N72" i="1"/>
  <c r="O72" i="1"/>
  <c r="P72" i="1"/>
  <c r="B89" i="2" s="1"/>
  <c r="Q72" i="1"/>
  <c r="R72" i="1"/>
  <c r="S72" i="1"/>
  <c r="T72" i="1"/>
  <c r="U72" i="1"/>
  <c r="M73" i="1"/>
  <c r="N73" i="1"/>
  <c r="O73" i="1"/>
  <c r="P73" i="1"/>
  <c r="B90" i="2" s="1"/>
  <c r="Q73" i="1"/>
  <c r="R73" i="1"/>
  <c r="S73" i="1"/>
  <c r="T73" i="1"/>
  <c r="U73" i="1"/>
  <c r="M74" i="1"/>
  <c r="N74" i="1"/>
  <c r="O74" i="1"/>
  <c r="P74" i="1"/>
  <c r="Q74" i="1"/>
  <c r="R74" i="1"/>
  <c r="S74" i="1"/>
  <c r="T74" i="1"/>
  <c r="U74" i="1"/>
  <c r="M75" i="1"/>
  <c r="N75" i="1"/>
  <c r="O75" i="1"/>
  <c r="P75" i="1"/>
  <c r="Q75" i="1"/>
  <c r="R75" i="1"/>
  <c r="S75" i="1"/>
  <c r="T75" i="1"/>
  <c r="U75" i="1"/>
  <c r="M76" i="1"/>
  <c r="N76" i="1"/>
  <c r="O76" i="1"/>
  <c r="P76" i="1"/>
  <c r="Q76" i="1"/>
  <c r="R76" i="1"/>
  <c r="S76" i="1"/>
  <c r="T76" i="1"/>
  <c r="U76" i="1"/>
  <c r="M77" i="1"/>
  <c r="N77" i="1"/>
  <c r="O77" i="1"/>
  <c r="P77" i="1"/>
  <c r="Q77" i="1"/>
  <c r="R77" i="1"/>
  <c r="S77" i="1"/>
  <c r="T77" i="1"/>
  <c r="U77" i="1"/>
  <c r="M78" i="1"/>
  <c r="N78" i="1"/>
  <c r="O78" i="1"/>
  <c r="P78" i="1"/>
  <c r="Q78" i="1"/>
  <c r="R78" i="1"/>
  <c r="S78" i="1"/>
  <c r="T78" i="1"/>
  <c r="U78" i="1"/>
  <c r="M79" i="1"/>
  <c r="N79" i="1"/>
  <c r="O79" i="1"/>
  <c r="P79" i="1"/>
  <c r="Q79" i="1"/>
  <c r="R79" i="1"/>
  <c r="S79" i="1"/>
  <c r="T79" i="1"/>
  <c r="U79" i="1"/>
  <c r="M80" i="1"/>
  <c r="N80" i="1"/>
  <c r="O80" i="1"/>
  <c r="P80" i="1"/>
  <c r="B97" i="2" s="1"/>
  <c r="Q80" i="1"/>
  <c r="R80" i="1"/>
  <c r="S80" i="1"/>
  <c r="T80" i="1"/>
  <c r="U80" i="1"/>
  <c r="M81" i="1"/>
  <c r="N81" i="1"/>
  <c r="O81" i="1"/>
  <c r="P81" i="1"/>
  <c r="B98" i="2" s="1"/>
  <c r="Q81" i="1"/>
  <c r="R81" i="1"/>
  <c r="S81" i="1"/>
  <c r="T81" i="1"/>
  <c r="U81" i="1"/>
  <c r="M82" i="1"/>
  <c r="N82" i="1"/>
  <c r="O82" i="1"/>
  <c r="P82" i="1"/>
  <c r="Q82" i="1"/>
  <c r="R82" i="1"/>
  <c r="S82" i="1"/>
  <c r="T82" i="1"/>
  <c r="U82" i="1"/>
  <c r="M83" i="1"/>
  <c r="N83" i="1"/>
  <c r="O83" i="1"/>
  <c r="P83" i="1"/>
  <c r="Q83" i="1"/>
  <c r="R83" i="1"/>
  <c r="S83" i="1"/>
  <c r="T83" i="1"/>
  <c r="U83" i="1"/>
  <c r="M84" i="1"/>
  <c r="N84" i="1"/>
  <c r="O84" i="1"/>
  <c r="P84" i="1"/>
  <c r="Q84" i="1"/>
  <c r="R84" i="1"/>
  <c r="S84" i="1"/>
  <c r="T84" i="1"/>
  <c r="U84" i="1"/>
  <c r="M85" i="1"/>
  <c r="N85" i="1"/>
  <c r="O85" i="1"/>
  <c r="P85" i="1"/>
  <c r="Q85" i="1"/>
  <c r="R85" i="1"/>
  <c r="S85" i="1"/>
  <c r="T85" i="1"/>
  <c r="U85" i="1"/>
  <c r="M86" i="1"/>
  <c r="N86" i="1"/>
  <c r="O86" i="1"/>
  <c r="P86" i="1"/>
  <c r="Q86" i="1"/>
  <c r="R86" i="1"/>
  <c r="S86" i="1"/>
  <c r="T86" i="1"/>
  <c r="U86" i="1"/>
  <c r="M87" i="1"/>
  <c r="N87" i="1"/>
  <c r="O87" i="1"/>
  <c r="P87" i="1"/>
  <c r="Q87" i="1"/>
  <c r="R87" i="1"/>
  <c r="S87" i="1"/>
  <c r="T87" i="1"/>
  <c r="U87" i="1"/>
  <c r="M88" i="1"/>
  <c r="N88" i="1"/>
  <c r="O88" i="1"/>
  <c r="P88" i="1"/>
  <c r="Q88" i="1"/>
  <c r="R88" i="1"/>
  <c r="S88" i="1"/>
  <c r="T88" i="1"/>
  <c r="U88" i="1"/>
  <c r="M89" i="1"/>
  <c r="N89" i="1"/>
  <c r="O89" i="1"/>
  <c r="P89" i="1"/>
  <c r="B106" i="2" s="1"/>
  <c r="Q89" i="1"/>
  <c r="R89" i="1"/>
  <c r="S89" i="1"/>
  <c r="T89" i="1"/>
  <c r="U89" i="1"/>
  <c r="M90" i="1"/>
  <c r="N90" i="1"/>
  <c r="O90" i="1"/>
  <c r="P90" i="1"/>
  <c r="Q90" i="1"/>
  <c r="R90" i="1"/>
  <c r="S90" i="1"/>
  <c r="T90" i="1"/>
  <c r="U90" i="1"/>
  <c r="M91" i="1"/>
  <c r="N91" i="1"/>
  <c r="O91" i="1"/>
  <c r="P91" i="1"/>
  <c r="Q91" i="1"/>
  <c r="R91" i="1"/>
  <c r="S91" i="1"/>
  <c r="T91" i="1"/>
  <c r="U91" i="1"/>
  <c r="M92" i="1"/>
  <c r="N92" i="1"/>
  <c r="O92" i="1"/>
  <c r="P92" i="1"/>
  <c r="Q92" i="1"/>
  <c r="R92" i="1"/>
  <c r="S92" i="1"/>
  <c r="T92" i="1"/>
  <c r="U92" i="1"/>
  <c r="M93" i="1"/>
  <c r="N93" i="1"/>
  <c r="O93" i="1"/>
  <c r="P93" i="1"/>
  <c r="Q93" i="1"/>
  <c r="R93" i="1"/>
  <c r="S93" i="1"/>
  <c r="T93" i="1"/>
  <c r="U93" i="1"/>
  <c r="M94" i="1"/>
  <c r="N94" i="1"/>
  <c r="O94" i="1"/>
  <c r="P94" i="1"/>
  <c r="Q94" i="1"/>
  <c r="R94" i="1"/>
  <c r="S94" i="1"/>
  <c r="T94" i="1"/>
  <c r="U94" i="1"/>
  <c r="M95" i="1"/>
  <c r="N95" i="1"/>
  <c r="O95" i="1"/>
  <c r="P95" i="1"/>
  <c r="Q95" i="1"/>
  <c r="R95" i="1"/>
  <c r="S95" i="1"/>
  <c r="T95" i="1"/>
  <c r="U95" i="1"/>
  <c r="M96" i="1"/>
  <c r="N96" i="1"/>
  <c r="O96" i="1"/>
  <c r="P96" i="1"/>
  <c r="B113" i="2" s="1"/>
  <c r="Q96" i="1"/>
  <c r="R96" i="1"/>
  <c r="S96" i="1"/>
  <c r="T96" i="1"/>
  <c r="U96" i="1"/>
  <c r="M97" i="1"/>
  <c r="N97" i="1"/>
  <c r="O97" i="1"/>
  <c r="P97" i="1"/>
  <c r="B114" i="2" s="1"/>
  <c r="Q97" i="1"/>
  <c r="R97" i="1"/>
  <c r="S97" i="1"/>
  <c r="T97" i="1"/>
  <c r="U97" i="1"/>
  <c r="M98" i="1"/>
  <c r="N98" i="1"/>
  <c r="O98" i="1"/>
  <c r="P98" i="1"/>
  <c r="Q98" i="1"/>
  <c r="R98" i="1"/>
  <c r="S98" i="1"/>
  <c r="T98" i="1"/>
  <c r="U98" i="1"/>
  <c r="M99" i="1"/>
  <c r="N99" i="1"/>
  <c r="O99" i="1"/>
  <c r="P99" i="1"/>
  <c r="Q99" i="1"/>
  <c r="R99" i="1"/>
  <c r="S99" i="1"/>
  <c r="T99" i="1"/>
  <c r="U99" i="1"/>
  <c r="M100" i="1"/>
  <c r="N100" i="1"/>
  <c r="O100" i="1"/>
  <c r="P100" i="1"/>
  <c r="Q100" i="1"/>
  <c r="R100" i="1"/>
  <c r="S100" i="1"/>
  <c r="T100" i="1"/>
  <c r="U100" i="1"/>
  <c r="M101" i="1"/>
  <c r="N101" i="1"/>
  <c r="O101" i="1"/>
  <c r="P101" i="1"/>
  <c r="Q101" i="1"/>
  <c r="R101" i="1"/>
  <c r="S101" i="1"/>
  <c r="T101" i="1"/>
  <c r="U101" i="1"/>
  <c r="M102" i="1"/>
  <c r="N102" i="1"/>
  <c r="O102" i="1"/>
  <c r="P102" i="1"/>
  <c r="Q102" i="1"/>
  <c r="R102" i="1"/>
  <c r="S102" i="1"/>
  <c r="T102" i="1"/>
  <c r="U102" i="1"/>
  <c r="M103" i="1"/>
  <c r="N103" i="1"/>
  <c r="O103" i="1"/>
  <c r="P103" i="1"/>
  <c r="Q103" i="1"/>
  <c r="R103" i="1"/>
  <c r="S103" i="1"/>
  <c r="T103" i="1"/>
  <c r="U103" i="1"/>
  <c r="M104" i="1"/>
  <c r="N104" i="1"/>
  <c r="O104" i="1"/>
  <c r="P104" i="1"/>
  <c r="B121" i="2" s="1"/>
  <c r="Q104" i="1"/>
  <c r="R104" i="1"/>
  <c r="S104" i="1"/>
  <c r="T104" i="1"/>
  <c r="U104" i="1"/>
  <c r="M105" i="1"/>
  <c r="N105" i="1"/>
  <c r="O105" i="1"/>
  <c r="P105" i="1"/>
  <c r="B122" i="2" s="1"/>
  <c r="Q105" i="1"/>
  <c r="R105" i="1"/>
  <c r="S105" i="1"/>
  <c r="T105" i="1"/>
  <c r="U105" i="1"/>
  <c r="M106" i="1"/>
  <c r="N106" i="1"/>
  <c r="O106" i="1"/>
  <c r="P106" i="1"/>
  <c r="Q106" i="1"/>
  <c r="R106" i="1"/>
  <c r="S106" i="1"/>
  <c r="T106" i="1"/>
  <c r="U106" i="1"/>
  <c r="M107" i="1"/>
  <c r="N107" i="1"/>
  <c r="O107" i="1"/>
  <c r="P107" i="1"/>
  <c r="Q107" i="1"/>
  <c r="R107" i="1"/>
  <c r="S107" i="1"/>
  <c r="T107" i="1"/>
  <c r="U107" i="1"/>
  <c r="M108" i="1"/>
  <c r="N108" i="1"/>
  <c r="O108" i="1"/>
  <c r="P108" i="1"/>
  <c r="Q108" i="1"/>
  <c r="R108" i="1"/>
  <c r="S108" i="1"/>
  <c r="T108" i="1"/>
  <c r="U108" i="1"/>
  <c r="M109" i="1"/>
  <c r="N109" i="1"/>
  <c r="O109" i="1"/>
  <c r="P109" i="1"/>
  <c r="Q109" i="1"/>
  <c r="R109" i="1"/>
  <c r="S109" i="1"/>
  <c r="T109" i="1"/>
  <c r="U109" i="1"/>
  <c r="M110" i="1"/>
  <c r="N110" i="1"/>
  <c r="O110" i="1"/>
  <c r="P110" i="1"/>
  <c r="Q110" i="1"/>
  <c r="R110" i="1"/>
  <c r="S110" i="1"/>
  <c r="T110" i="1"/>
  <c r="U110" i="1"/>
  <c r="M111" i="1"/>
  <c r="N111" i="1"/>
  <c r="O111" i="1"/>
  <c r="P111" i="1"/>
  <c r="Q111" i="1"/>
  <c r="R111" i="1"/>
  <c r="S111" i="1"/>
  <c r="T111" i="1"/>
  <c r="U111" i="1"/>
  <c r="M112" i="1"/>
  <c r="N112" i="1"/>
  <c r="O112" i="1"/>
  <c r="P112" i="1"/>
  <c r="B129" i="2" s="1"/>
  <c r="Q112" i="1"/>
  <c r="R112" i="1"/>
  <c r="S112" i="1"/>
  <c r="T112" i="1"/>
  <c r="U112" i="1"/>
  <c r="M113" i="1"/>
  <c r="N113" i="1"/>
  <c r="O113" i="1"/>
  <c r="P113" i="1"/>
  <c r="B130" i="2" s="1"/>
  <c r="Q113" i="1"/>
  <c r="R113" i="1"/>
  <c r="S113" i="1"/>
  <c r="T113" i="1"/>
  <c r="U113" i="1"/>
  <c r="M114" i="1"/>
  <c r="N114" i="1"/>
  <c r="O114" i="1"/>
  <c r="P114" i="1"/>
  <c r="Q114" i="1"/>
  <c r="R114" i="1"/>
  <c r="S114" i="1"/>
  <c r="T114" i="1"/>
  <c r="U114" i="1"/>
  <c r="M115" i="1"/>
  <c r="N115" i="1"/>
  <c r="O115" i="1"/>
  <c r="P115" i="1"/>
  <c r="Q115" i="1"/>
  <c r="R115" i="1"/>
  <c r="S115" i="1"/>
  <c r="T115" i="1"/>
  <c r="U115" i="1"/>
  <c r="M116" i="1"/>
  <c r="N116" i="1"/>
  <c r="O116" i="1"/>
  <c r="P116" i="1"/>
  <c r="Q116" i="1"/>
  <c r="R116" i="1"/>
  <c r="S116" i="1"/>
  <c r="T116" i="1"/>
  <c r="U116" i="1"/>
  <c r="M117" i="1"/>
  <c r="N117" i="1"/>
  <c r="O117" i="1"/>
  <c r="P117" i="1"/>
  <c r="Q117" i="1"/>
  <c r="R117" i="1"/>
  <c r="S117" i="1"/>
  <c r="T117" i="1"/>
  <c r="U117" i="1"/>
  <c r="M118" i="1"/>
  <c r="N118" i="1"/>
  <c r="O118" i="1"/>
  <c r="P118" i="1"/>
  <c r="Q118" i="1"/>
  <c r="R118" i="1"/>
  <c r="S118" i="1"/>
  <c r="T118" i="1"/>
  <c r="U118" i="1"/>
  <c r="M119" i="1"/>
  <c r="N119" i="1"/>
  <c r="O119" i="1"/>
  <c r="P119" i="1"/>
  <c r="Q119" i="1"/>
  <c r="R119" i="1"/>
  <c r="S119" i="1"/>
  <c r="T119" i="1"/>
  <c r="U119" i="1"/>
  <c r="M120" i="1"/>
  <c r="N120" i="1"/>
  <c r="O120" i="1"/>
  <c r="P120" i="1"/>
  <c r="B137" i="2" s="1"/>
  <c r="Q120" i="1"/>
  <c r="R120" i="1"/>
  <c r="S120" i="1"/>
  <c r="T120" i="1"/>
  <c r="U120" i="1"/>
  <c r="M121" i="1"/>
  <c r="N121" i="1"/>
  <c r="O121" i="1"/>
  <c r="P121" i="1"/>
  <c r="B138" i="2" s="1"/>
  <c r="Q121" i="1"/>
  <c r="R121" i="1"/>
  <c r="S121" i="1"/>
  <c r="T121" i="1"/>
  <c r="U121" i="1"/>
  <c r="M122" i="1"/>
  <c r="N122" i="1"/>
  <c r="O122" i="1"/>
  <c r="P122" i="1"/>
  <c r="Q122" i="1"/>
  <c r="R122" i="1"/>
  <c r="S122" i="1"/>
  <c r="T122" i="1"/>
  <c r="U122" i="1"/>
  <c r="M123" i="1"/>
  <c r="N123" i="1"/>
  <c r="O123" i="1"/>
  <c r="P123" i="1"/>
  <c r="Q123" i="1"/>
  <c r="R123" i="1"/>
  <c r="S123" i="1"/>
  <c r="T123" i="1"/>
  <c r="U123" i="1"/>
  <c r="M124" i="1"/>
  <c r="N124" i="1"/>
  <c r="O124" i="1"/>
  <c r="P124" i="1"/>
  <c r="Q124" i="1"/>
  <c r="R124" i="1"/>
  <c r="S124" i="1"/>
  <c r="T124" i="1"/>
  <c r="U124" i="1"/>
  <c r="M125" i="1"/>
  <c r="N125" i="1"/>
  <c r="O125" i="1"/>
  <c r="P125" i="1"/>
  <c r="Q125" i="1"/>
  <c r="R125" i="1"/>
  <c r="S125" i="1"/>
  <c r="T125" i="1"/>
  <c r="U125" i="1"/>
  <c r="M126" i="1"/>
  <c r="N126" i="1"/>
  <c r="O126" i="1"/>
  <c r="P126" i="1"/>
  <c r="Q126" i="1"/>
  <c r="R126" i="1"/>
  <c r="S126" i="1"/>
  <c r="T126" i="1"/>
  <c r="U126" i="1"/>
  <c r="M127" i="1"/>
  <c r="N127" i="1"/>
  <c r="O127" i="1"/>
  <c r="P127" i="1"/>
  <c r="Q127" i="1"/>
  <c r="R127" i="1"/>
  <c r="S127" i="1"/>
  <c r="T127" i="1"/>
  <c r="U127" i="1"/>
  <c r="M128" i="1"/>
  <c r="N128" i="1"/>
  <c r="O128" i="1"/>
  <c r="P128" i="1"/>
  <c r="B145" i="2" s="1"/>
  <c r="Q128" i="1"/>
  <c r="R128" i="1"/>
  <c r="S128" i="1"/>
  <c r="T128" i="1"/>
  <c r="U128" i="1"/>
  <c r="M129" i="1"/>
  <c r="N129" i="1"/>
  <c r="O129" i="1"/>
  <c r="P129" i="1"/>
  <c r="B146" i="2" s="1"/>
  <c r="Q129" i="1"/>
  <c r="R129" i="1"/>
  <c r="S129" i="1"/>
  <c r="T129" i="1"/>
  <c r="U129" i="1"/>
  <c r="M130" i="1"/>
  <c r="N130" i="1"/>
  <c r="O130" i="1"/>
  <c r="P130" i="1"/>
  <c r="Q130" i="1"/>
  <c r="R130" i="1"/>
  <c r="S130" i="1"/>
  <c r="T130" i="1"/>
  <c r="U130" i="1"/>
  <c r="M131" i="1"/>
  <c r="N131" i="1"/>
  <c r="O131" i="1"/>
  <c r="P131" i="1"/>
  <c r="Q131" i="1"/>
  <c r="R131" i="1"/>
  <c r="S131" i="1"/>
  <c r="T131" i="1"/>
  <c r="U131" i="1"/>
  <c r="M132" i="1"/>
  <c r="N132" i="1"/>
  <c r="O132" i="1"/>
  <c r="P132" i="1"/>
  <c r="Q132" i="1"/>
  <c r="R132" i="1"/>
  <c r="S132" i="1"/>
  <c r="T132" i="1"/>
  <c r="U132" i="1"/>
  <c r="M133" i="1"/>
  <c r="N133" i="1"/>
  <c r="O133" i="1"/>
  <c r="P133" i="1"/>
  <c r="Q133" i="1"/>
  <c r="R133" i="1"/>
  <c r="S133" i="1"/>
  <c r="T133" i="1"/>
  <c r="U133" i="1"/>
  <c r="M134" i="1"/>
  <c r="N134" i="1"/>
  <c r="O134" i="1"/>
  <c r="P134" i="1"/>
  <c r="Q134" i="1"/>
  <c r="R134" i="1"/>
  <c r="S134" i="1"/>
  <c r="T134" i="1"/>
  <c r="U134" i="1"/>
  <c r="M135" i="1"/>
  <c r="N135" i="1"/>
  <c r="O135" i="1"/>
  <c r="P135" i="1"/>
  <c r="Q135" i="1"/>
  <c r="R135" i="1"/>
  <c r="S135" i="1"/>
  <c r="T135" i="1"/>
  <c r="U135" i="1"/>
  <c r="M136" i="1"/>
  <c r="N136" i="1"/>
  <c r="O136" i="1"/>
  <c r="P136" i="1"/>
  <c r="B153" i="2" s="1"/>
  <c r="Q136" i="1"/>
  <c r="R136" i="1"/>
  <c r="S136" i="1"/>
  <c r="T136" i="1"/>
  <c r="U136" i="1"/>
  <c r="M137" i="1"/>
  <c r="N137" i="1"/>
  <c r="O137" i="1"/>
  <c r="P137" i="1"/>
  <c r="B154" i="2" s="1"/>
  <c r="Q137" i="1"/>
  <c r="R137" i="1"/>
  <c r="S137" i="1"/>
  <c r="T137" i="1"/>
  <c r="U137" i="1"/>
  <c r="M138" i="1"/>
  <c r="N138" i="1"/>
  <c r="O138" i="1"/>
  <c r="P138" i="1"/>
  <c r="Q138" i="1"/>
  <c r="R138" i="1"/>
  <c r="S138" i="1"/>
  <c r="T138" i="1"/>
  <c r="U138" i="1"/>
  <c r="M139" i="1"/>
  <c r="N139" i="1"/>
  <c r="O139" i="1"/>
  <c r="P139" i="1"/>
  <c r="Q139" i="1"/>
  <c r="R139" i="1"/>
  <c r="S139" i="1"/>
  <c r="T139" i="1"/>
  <c r="U139" i="1"/>
  <c r="M140" i="1"/>
  <c r="N140" i="1"/>
  <c r="O140" i="1"/>
  <c r="P140" i="1"/>
  <c r="Q140" i="1"/>
  <c r="R140" i="1"/>
  <c r="S140" i="1"/>
  <c r="T140" i="1"/>
  <c r="U140" i="1"/>
  <c r="M141" i="1"/>
  <c r="N141" i="1"/>
  <c r="O141" i="1"/>
  <c r="P141" i="1"/>
  <c r="Q141" i="1"/>
  <c r="R141" i="1"/>
  <c r="S141" i="1"/>
  <c r="T141" i="1"/>
  <c r="U141" i="1"/>
  <c r="M142" i="1"/>
  <c r="N142" i="1"/>
  <c r="O142" i="1"/>
  <c r="P142" i="1"/>
  <c r="Q142" i="1"/>
  <c r="R142" i="1"/>
  <c r="S142" i="1"/>
  <c r="T142" i="1"/>
  <c r="U142" i="1"/>
  <c r="M143" i="1"/>
  <c r="N143" i="1"/>
  <c r="O143" i="1"/>
  <c r="P143" i="1"/>
  <c r="Q143" i="1"/>
  <c r="R143" i="1"/>
  <c r="S143" i="1"/>
  <c r="T143" i="1"/>
  <c r="U143" i="1"/>
  <c r="M144" i="1"/>
  <c r="N144" i="1"/>
  <c r="O144" i="1"/>
  <c r="P144" i="1"/>
  <c r="B161" i="2" s="1"/>
  <c r="Q144" i="1"/>
  <c r="R144" i="1"/>
  <c r="S144" i="1"/>
  <c r="T144" i="1"/>
  <c r="U144" i="1"/>
  <c r="M145" i="1"/>
  <c r="N145" i="1"/>
  <c r="O145" i="1"/>
  <c r="P145" i="1"/>
  <c r="B162" i="2" s="1"/>
  <c r="Q145" i="1"/>
  <c r="R145" i="1"/>
  <c r="S145" i="1"/>
  <c r="T145" i="1"/>
  <c r="U145" i="1"/>
  <c r="M146" i="1"/>
  <c r="N146" i="1"/>
  <c r="O146" i="1"/>
  <c r="P146" i="1"/>
  <c r="Q146" i="1"/>
  <c r="R146" i="1"/>
  <c r="S146" i="1"/>
  <c r="T146" i="1"/>
  <c r="U146" i="1"/>
  <c r="M147" i="1"/>
  <c r="N147" i="1"/>
  <c r="O147" i="1"/>
  <c r="P147" i="1"/>
  <c r="Q147" i="1"/>
  <c r="R147" i="1"/>
  <c r="S147" i="1"/>
  <c r="T147" i="1"/>
  <c r="U147" i="1"/>
  <c r="M148" i="1"/>
  <c r="N148" i="1"/>
  <c r="O148" i="1"/>
  <c r="P148" i="1"/>
  <c r="Q148" i="1"/>
  <c r="R148" i="1"/>
  <c r="S148" i="1"/>
  <c r="T148" i="1"/>
  <c r="U148" i="1"/>
  <c r="M149" i="1"/>
  <c r="N149" i="1"/>
  <c r="O149" i="1"/>
  <c r="P149" i="1"/>
  <c r="Q149" i="1"/>
  <c r="R149" i="1"/>
  <c r="S149" i="1"/>
  <c r="T149" i="1"/>
  <c r="U149" i="1"/>
  <c r="M150" i="1"/>
  <c r="N150" i="1"/>
  <c r="O150" i="1"/>
  <c r="P150" i="1"/>
  <c r="Q150" i="1"/>
  <c r="R150" i="1"/>
  <c r="S150" i="1"/>
  <c r="T150" i="1"/>
  <c r="U150" i="1"/>
  <c r="M151" i="1"/>
  <c r="N151" i="1"/>
  <c r="O151" i="1"/>
  <c r="P151" i="1"/>
  <c r="Q151" i="1"/>
  <c r="R151" i="1"/>
  <c r="S151" i="1"/>
  <c r="T151" i="1"/>
  <c r="U151" i="1"/>
  <c r="M152" i="1"/>
  <c r="N152" i="1"/>
  <c r="O152" i="1"/>
  <c r="P152" i="1"/>
  <c r="C69" i="2" s="1"/>
  <c r="Q152" i="1"/>
  <c r="R152" i="1"/>
  <c r="S152" i="1"/>
  <c r="T152" i="1"/>
  <c r="U152" i="1"/>
  <c r="M153" i="1"/>
  <c r="N153" i="1"/>
  <c r="O153" i="1"/>
  <c r="P153" i="1"/>
  <c r="C70" i="2" s="1"/>
  <c r="Q153" i="1"/>
  <c r="R153" i="1"/>
  <c r="S153" i="1"/>
  <c r="T153" i="1"/>
  <c r="U153" i="1"/>
  <c r="M154" i="1"/>
  <c r="N154" i="1"/>
  <c r="O154" i="1"/>
  <c r="P154" i="1"/>
  <c r="Q154" i="1"/>
  <c r="R154" i="1"/>
  <c r="S154" i="1"/>
  <c r="T154" i="1"/>
  <c r="U154" i="1"/>
  <c r="B155" i="1"/>
  <c r="C155" i="1"/>
  <c r="D155" i="1"/>
  <c r="E155" i="1"/>
  <c r="F155" i="1"/>
  <c r="G155" i="1"/>
  <c r="H155" i="1"/>
  <c r="I155" i="1"/>
  <c r="J155" i="1"/>
  <c r="K155" i="1"/>
  <c r="M155" i="1"/>
  <c r="N155" i="1"/>
  <c r="O155" i="1"/>
  <c r="P155" i="1"/>
  <c r="Q155" i="1"/>
  <c r="R155" i="1"/>
  <c r="S155" i="1"/>
  <c r="T155" i="1"/>
  <c r="U155" i="1"/>
  <c r="B156" i="1"/>
  <c r="C156" i="1"/>
  <c r="D156" i="1"/>
  <c r="E156" i="1"/>
  <c r="F156" i="1"/>
  <c r="G156" i="1"/>
  <c r="H156" i="1"/>
  <c r="I156" i="1"/>
  <c r="J156" i="1"/>
  <c r="K156" i="1"/>
  <c r="M156" i="1"/>
  <c r="N156" i="1"/>
  <c r="O156" i="1"/>
  <c r="P156" i="1"/>
  <c r="C73" i="2" s="1"/>
  <c r="Q156" i="1"/>
  <c r="R156" i="1"/>
  <c r="S156" i="1"/>
  <c r="T156" i="1"/>
  <c r="U156" i="1"/>
  <c r="B157" i="1"/>
  <c r="C157" i="1"/>
  <c r="D157" i="1"/>
  <c r="E157" i="1"/>
  <c r="F157" i="1"/>
  <c r="G157" i="1"/>
  <c r="I157" i="1"/>
  <c r="J157" i="1"/>
  <c r="K157" i="1"/>
  <c r="M157" i="1"/>
  <c r="N157" i="1"/>
  <c r="O157" i="1"/>
  <c r="P157" i="1"/>
  <c r="Q157" i="1"/>
  <c r="R157" i="1"/>
  <c r="S157" i="1"/>
  <c r="T157" i="1"/>
  <c r="U157" i="1"/>
  <c r="M158" i="1"/>
  <c r="N158" i="1"/>
  <c r="O158" i="1"/>
  <c r="P158" i="1"/>
  <c r="Q158" i="1"/>
  <c r="R158" i="1"/>
  <c r="S158" i="1"/>
  <c r="T158" i="1"/>
  <c r="U158" i="1"/>
  <c r="M159" i="1"/>
  <c r="N159" i="1"/>
  <c r="O159" i="1"/>
  <c r="P159" i="1"/>
  <c r="Q159" i="1"/>
  <c r="R159" i="1"/>
  <c r="S159" i="1"/>
  <c r="T159" i="1"/>
  <c r="U159" i="1"/>
  <c r="M160" i="1"/>
  <c r="N160" i="1"/>
  <c r="O160" i="1"/>
  <c r="P160" i="1"/>
  <c r="Q160" i="1"/>
  <c r="R160" i="1"/>
  <c r="S160" i="1"/>
  <c r="T160" i="1"/>
  <c r="U160" i="1"/>
  <c r="M161" i="1"/>
  <c r="N161" i="1"/>
  <c r="O161" i="1"/>
  <c r="P161" i="1"/>
  <c r="Q161" i="1"/>
  <c r="R161" i="1"/>
  <c r="S161" i="1"/>
  <c r="T161" i="1"/>
  <c r="U161" i="1"/>
  <c r="M162" i="1"/>
  <c r="N162" i="1"/>
  <c r="O162" i="1"/>
  <c r="P162" i="1"/>
  <c r="Q162" i="1"/>
  <c r="R162" i="1"/>
  <c r="S162" i="1"/>
  <c r="T162" i="1"/>
  <c r="U162" i="1"/>
  <c r="M163" i="1"/>
  <c r="N163" i="1"/>
  <c r="O163" i="1"/>
  <c r="P163" i="1"/>
  <c r="C80" i="2" s="1"/>
  <c r="Q163" i="1"/>
  <c r="R163" i="1"/>
  <c r="S163" i="1"/>
  <c r="T163" i="1"/>
  <c r="U163" i="1"/>
  <c r="M164" i="1"/>
  <c r="N164" i="1"/>
  <c r="O164" i="1"/>
  <c r="P164" i="1"/>
  <c r="C81" i="2" s="1"/>
  <c r="Q164" i="1"/>
  <c r="R164" i="1"/>
  <c r="S164" i="1"/>
  <c r="T164" i="1"/>
  <c r="U164" i="1"/>
  <c r="M165" i="1"/>
  <c r="N165" i="1"/>
  <c r="O165" i="1"/>
  <c r="P165" i="1"/>
  <c r="Q165" i="1"/>
  <c r="R165" i="1"/>
  <c r="S165" i="1"/>
  <c r="T165" i="1"/>
  <c r="U165" i="1"/>
  <c r="M166" i="1"/>
  <c r="N166" i="1"/>
  <c r="O166" i="1"/>
  <c r="P166" i="1"/>
  <c r="Q166" i="1"/>
  <c r="R166" i="1"/>
  <c r="S166" i="1"/>
  <c r="T166" i="1"/>
  <c r="U166" i="1"/>
  <c r="M167" i="1"/>
  <c r="N167" i="1"/>
  <c r="O167" i="1"/>
  <c r="P167" i="1"/>
  <c r="Q167" i="1"/>
  <c r="R167" i="1"/>
  <c r="S167" i="1"/>
  <c r="T167" i="1"/>
  <c r="U167" i="1"/>
  <c r="M168" i="1"/>
  <c r="N168" i="1"/>
  <c r="O168" i="1"/>
  <c r="P168" i="1"/>
  <c r="Q168" i="1"/>
  <c r="R168" i="1"/>
  <c r="S168" i="1"/>
  <c r="T168" i="1"/>
  <c r="U168" i="1"/>
  <c r="M169" i="1"/>
  <c r="N169" i="1"/>
  <c r="O169" i="1"/>
  <c r="P169" i="1"/>
  <c r="Q169" i="1"/>
  <c r="R169" i="1"/>
  <c r="S169" i="1"/>
  <c r="T169" i="1"/>
  <c r="U169" i="1"/>
  <c r="M170" i="1"/>
  <c r="N170" i="1"/>
  <c r="O170" i="1"/>
  <c r="P170" i="1"/>
  <c r="Q170" i="1"/>
  <c r="R170" i="1"/>
  <c r="S170" i="1"/>
  <c r="T170" i="1"/>
  <c r="U170" i="1"/>
  <c r="M171" i="1"/>
  <c r="N171" i="1"/>
  <c r="O171" i="1"/>
  <c r="P171" i="1"/>
  <c r="C88" i="2" s="1"/>
  <c r="Q171" i="1"/>
  <c r="R171" i="1"/>
  <c r="S171" i="1"/>
  <c r="T171" i="1"/>
  <c r="U171" i="1"/>
  <c r="M172" i="1"/>
  <c r="N172" i="1"/>
  <c r="O172" i="1"/>
  <c r="P172" i="1"/>
  <c r="C89" i="2" s="1"/>
  <c r="Q172" i="1"/>
  <c r="R172" i="1"/>
  <c r="S172" i="1"/>
  <c r="T172" i="1"/>
  <c r="U172" i="1"/>
  <c r="M173" i="1"/>
  <c r="N173" i="1"/>
  <c r="O173" i="1"/>
  <c r="P173" i="1"/>
  <c r="Q173" i="1"/>
  <c r="R173" i="1"/>
  <c r="S173" i="1"/>
  <c r="T173" i="1"/>
  <c r="U173" i="1"/>
  <c r="M174" i="1"/>
  <c r="N174" i="1"/>
  <c r="O174" i="1"/>
  <c r="P174" i="1"/>
  <c r="Q174" i="1"/>
  <c r="R174" i="1"/>
  <c r="S174" i="1"/>
  <c r="T174" i="1"/>
  <c r="U174" i="1"/>
  <c r="M175" i="1"/>
  <c r="N175" i="1"/>
  <c r="O175" i="1"/>
  <c r="P175" i="1"/>
  <c r="Q175" i="1"/>
  <c r="R175" i="1"/>
  <c r="S175" i="1"/>
  <c r="T175" i="1"/>
  <c r="U175" i="1"/>
  <c r="M176" i="1"/>
  <c r="N176" i="1"/>
  <c r="O176" i="1"/>
  <c r="P176" i="1"/>
  <c r="Q176" i="1"/>
  <c r="R176" i="1"/>
  <c r="S176" i="1"/>
  <c r="T176" i="1"/>
  <c r="U176" i="1"/>
  <c r="M177" i="1"/>
  <c r="N177" i="1"/>
  <c r="O177" i="1"/>
  <c r="P177" i="1"/>
  <c r="Q177" i="1"/>
  <c r="R177" i="1"/>
  <c r="S177" i="1"/>
  <c r="T177" i="1"/>
  <c r="U177" i="1"/>
  <c r="M178" i="1"/>
  <c r="N178" i="1"/>
  <c r="O178" i="1"/>
  <c r="P178" i="1"/>
  <c r="Q178" i="1"/>
  <c r="R178" i="1"/>
  <c r="S178" i="1"/>
  <c r="T178" i="1"/>
  <c r="U178" i="1"/>
  <c r="M179" i="1"/>
  <c r="N179" i="1"/>
  <c r="O179" i="1"/>
  <c r="P179" i="1"/>
  <c r="C96" i="2" s="1"/>
  <c r="Q179" i="1"/>
  <c r="R179" i="1"/>
  <c r="S179" i="1"/>
  <c r="T179" i="1"/>
  <c r="U179" i="1"/>
  <c r="M180" i="1"/>
  <c r="N180" i="1"/>
  <c r="O180" i="1"/>
  <c r="P180" i="1"/>
  <c r="C97" i="2" s="1"/>
  <c r="Q180" i="1"/>
  <c r="R180" i="1"/>
  <c r="S180" i="1"/>
  <c r="T180" i="1"/>
  <c r="U180" i="1"/>
  <c r="M181" i="1"/>
  <c r="N181" i="1"/>
  <c r="O181" i="1"/>
  <c r="P181" i="1"/>
  <c r="Q181" i="1"/>
  <c r="R181" i="1"/>
  <c r="S181" i="1"/>
  <c r="T181" i="1"/>
  <c r="U181" i="1"/>
  <c r="M182" i="1"/>
  <c r="N182" i="1"/>
  <c r="O182" i="1"/>
  <c r="P182" i="1"/>
  <c r="Q182" i="1"/>
  <c r="R182" i="1"/>
  <c r="S182" i="1"/>
  <c r="T182" i="1"/>
  <c r="U182" i="1"/>
  <c r="M183" i="1"/>
  <c r="N183" i="1"/>
  <c r="O183" i="1"/>
  <c r="P183" i="1"/>
  <c r="Q183" i="1"/>
  <c r="R183" i="1"/>
  <c r="S183" i="1"/>
  <c r="T183" i="1"/>
  <c r="U183" i="1"/>
  <c r="M184" i="1"/>
  <c r="N184" i="1"/>
  <c r="O184" i="1"/>
  <c r="P184" i="1"/>
  <c r="Q184" i="1"/>
  <c r="R184" i="1"/>
  <c r="S184" i="1"/>
  <c r="T184" i="1"/>
  <c r="U184" i="1"/>
  <c r="M185" i="1"/>
  <c r="N185" i="1"/>
  <c r="O185" i="1"/>
  <c r="P185" i="1"/>
  <c r="Q185" i="1"/>
  <c r="R185" i="1"/>
  <c r="S185" i="1"/>
  <c r="T185" i="1"/>
  <c r="U185" i="1"/>
  <c r="M186" i="1"/>
  <c r="N186" i="1"/>
  <c r="O186" i="1"/>
  <c r="P186" i="1"/>
  <c r="Q186" i="1"/>
  <c r="R186" i="1"/>
  <c r="S186" i="1"/>
  <c r="T186" i="1"/>
  <c r="U186" i="1"/>
  <c r="M187" i="1"/>
  <c r="N187" i="1"/>
  <c r="O187" i="1"/>
  <c r="P187" i="1"/>
  <c r="C104" i="2" s="1"/>
  <c r="Q187" i="1"/>
  <c r="R187" i="1"/>
  <c r="S187" i="1"/>
  <c r="T187" i="1"/>
  <c r="U187" i="1"/>
  <c r="M188" i="1"/>
  <c r="N188" i="1"/>
  <c r="O188" i="1"/>
  <c r="P188" i="1"/>
  <c r="C105" i="2" s="1"/>
  <c r="Q188" i="1"/>
  <c r="R188" i="1"/>
  <c r="S188" i="1"/>
  <c r="T188" i="1"/>
  <c r="U188" i="1"/>
  <c r="M189" i="1"/>
  <c r="N189" i="1"/>
  <c r="O189" i="1"/>
  <c r="P189" i="1"/>
  <c r="Q189" i="1"/>
  <c r="R189" i="1"/>
  <c r="S189" i="1"/>
  <c r="T189" i="1"/>
  <c r="U189" i="1"/>
  <c r="M190" i="1"/>
  <c r="N190" i="1"/>
  <c r="O190" i="1"/>
  <c r="P190" i="1"/>
  <c r="Q190" i="1"/>
  <c r="R190" i="1"/>
  <c r="S190" i="1"/>
  <c r="T190" i="1"/>
  <c r="U190" i="1"/>
  <c r="M191" i="1"/>
  <c r="N191" i="1"/>
  <c r="O191" i="1"/>
  <c r="P191" i="1"/>
  <c r="Q191" i="1"/>
  <c r="R191" i="1"/>
  <c r="S191" i="1"/>
  <c r="T191" i="1"/>
  <c r="U191" i="1"/>
  <c r="M192" i="1"/>
  <c r="N192" i="1"/>
  <c r="O192" i="1"/>
  <c r="P192" i="1"/>
  <c r="Q192" i="1"/>
  <c r="R192" i="1"/>
  <c r="S192" i="1"/>
  <c r="T192" i="1"/>
  <c r="U192" i="1"/>
  <c r="M193" i="1"/>
  <c r="N193" i="1"/>
  <c r="O193" i="1"/>
  <c r="P193" i="1"/>
  <c r="Q193" i="1"/>
  <c r="R193" i="1"/>
  <c r="S193" i="1"/>
  <c r="T193" i="1"/>
  <c r="U193" i="1"/>
  <c r="M194" i="1"/>
  <c r="N194" i="1"/>
  <c r="O194" i="1"/>
  <c r="P194" i="1"/>
  <c r="Q194" i="1"/>
  <c r="R194" i="1"/>
  <c r="S194" i="1"/>
  <c r="T194" i="1"/>
  <c r="U194" i="1"/>
  <c r="M195" i="1"/>
  <c r="N195" i="1"/>
  <c r="O195" i="1"/>
  <c r="P195" i="1"/>
  <c r="C112" i="2" s="1"/>
  <c r="Q195" i="1"/>
  <c r="R195" i="1"/>
  <c r="S195" i="1"/>
  <c r="T195" i="1"/>
  <c r="U195" i="1"/>
  <c r="M196" i="1"/>
  <c r="N196" i="1"/>
  <c r="O196" i="1"/>
  <c r="P196" i="1"/>
  <c r="C113" i="2" s="1"/>
  <c r="Q196" i="1"/>
  <c r="R196" i="1"/>
  <c r="S196" i="1"/>
  <c r="T196" i="1"/>
  <c r="U196" i="1"/>
  <c r="M197" i="1"/>
  <c r="N197" i="1"/>
  <c r="O197" i="1"/>
  <c r="P197" i="1"/>
  <c r="Q197" i="1"/>
  <c r="R197" i="1"/>
  <c r="S197" i="1"/>
  <c r="T197" i="1"/>
  <c r="U197" i="1"/>
  <c r="M198" i="1"/>
  <c r="N198" i="1"/>
  <c r="O198" i="1"/>
  <c r="P198" i="1"/>
  <c r="Q198" i="1"/>
  <c r="R198" i="1"/>
  <c r="S198" i="1"/>
  <c r="T198" i="1"/>
  <c r="U198" i="1"/>
  <c r="M199" i="1"/>
  <c r="N199" i="1"/>
  <c r="O199" i="1"/>
  <c r="P199" i="1"/>
  <c r="Q199" i="1"/>
  <c r="R199" i="1"/>
  <c r="S199" i="1"/>
  <c r="T199" i="1"/>
  <c r="U199" i="1"/>
  <c r="M200" i="1"/>
  <c r="N200" i="1"/>
  <c r="O200" i="1"/>
  <c r="P200" i="1"/>
  <c r="Q200" i="1"/>
  <c r="R200" i="1"/>
  <c r="S200" i="1"/>
  <c r="T200" i="1"/>
  <c r="U200" i="1"/>
  <c r="M201" i="1"/>
  <c r="N201" i="1"/>
  <c r="O201" i="1"/>
  <c r="P201" i="1"/>
  <c r="Q201" i="1"/>
  <c r="R201" i="1"/>
  <c r="S201" i="1"/>
  <c r="T201" i="1"/>
  <c r="U201" i="1"/>
  <c r="M202" i="1"/>
  <c r="N202" i="1"/>
  <c r="O202" i="1"/>
  <c r="P202" i="1"/>
  <c r="Q202" i="1"/>
  <c r="R202" i="1"/>
  <c r="S202" i="1"/>
  <c r="T202" i="1"/>
  <c r="U202" i="1"/>
  <c r="M203" i="1"/>
  <c r="N203" i="1"/>
  <c r="O203" i="1"/>
  <c r="P203" i="1"/>
  <c r="C120" i="2" s="1"/>
  <c r="Q203" i="1"/>
  <c r="R203" i="1"/>
  <c r="S203" i="1"/>
  <c r="T203" i="1"/>
  <c r="U203" i="1"/>
  <c r="M204" i="1"/>
  <c r="N204" i="1"/>
  <c r="O204" i="1"/>
  <c r="P204" i="1"/>
  <c r="C121" i="2" s="1"/>
  <c r="Q204" i="1"/>
  <c r="R204" i="1"/>
  <c r="S204" i="1"/>
  <c r="T204" i="1"/>
  <c r="U204" i="1"/>
  <c r="M205" i="1"/>
  <c r="N205" i="1"/>
  <c r="O205" i="1"/>
  <c r="P205" i="1"/>
  <c r="Q205" i="1"/>
  <c r="R205" i="1"/>
  <c r="S205" i="1"/>
  <c r="T205" i="1"/>
  <c r="U205" i="1"/>
  <c r="M206" i="1"/>
  <c r="N206" i="1"/>
  <c r="O206" i="1"/>
  <c r="P206" i="1"/>
  <c r="Q206" i="1"/>
  <c r="R206" i="1"/>
  <c r="S206" i="1"/>
  <c r="T206" i="1"/>
  <c r="U206" i="1"/>
  <c r="M207" i="1"/>
  <c r="N207" i="1"/>
  <c r="O207" i="1"/>
  <c r="P207" i="1"/>
  <c r="Q207" i="1"/>
  <c r="R207" i="1"/>
  <c r="S207" i="1"/>
  <c r="T207" i="1"/>
  <c r="U207" i="1"/>
  <c r="M208" i="1"/>
  <c r="N208" i="1"/>
  <c r="O208" i="1"/>
  <c r="P208" i="1"/>
  <c r="Q208" i="1"/>
  <c r="R208" i="1"/>
  <c r="S208" i="1"/>
  <c r="T208" i="1"/>
  <c r="U208" i="1"/>
  <c r="M209" i="1"/>
  <c r="N209" i="1"/>
  <c r="O209" i="1"/>
  <c r="P209" i="1"/>
  <c r="Q209" i="1"/>
  <c r="R209" i="1"/>
  <c r="S209" i="1"/>
  <c r="T209" i="1"/>
  <c r="U209" i="1"/>
  <c r="M210" i="1"/>
  <c r="N210" i="1"/>
  <c r="O210" i="1"/>
  <c r="P210" i="1"/>
  <c r="Q210" i="1"/>
  <c r="R210" i="1"/>
  <c r="S210" i="1"/>
  <c r="T210" i="1"/>
  <c r="U210" i="1"/>
  <c r="M211" i="1"/>
  <c r="N211" i="1"/>
  <c r="O211" i="1"/>
  <c r="P211" i="1"/>
  <c r="C128" i="2" s="1"/>
  <c r="Q211" i="1"/>
  <c r="R211" i="1"/>
  <c r="S211" i="1"/>
  <c r="T211" i="1"/>
  <c r="U211" i="1"/>
  <c r="M212" i="1"/>
  <c r="N212" i="1"/>
  <c r="O212" i="1"/>
  <c r="P212" i="1"/>
  <c r="C129" i="2" s="1"/>
  <c r="Q212" i="1"/>
  <c r="R212" i="1"/>
  <c r="S212" i="1"/>
  <c r="T212" i="1"/>
  <c r="U212" i="1"/>
  <c r="M213" i="1"/>
  <c r="N213" i="1"/>
  <c r="O213" i="1"/>
  <c r="P213" i="1"/>
  <c r="Q213" i="1"/>
  <c r="R213" i="1"/>
  <c r="S213" i="1"/>
  <c r="T213" i="1"/>
  <c r="U213" i="1"/>
  <c r="M214" i="1"/>
  <c r="N214" i="1"/>
  <c r="O214" i="1"/>
  <c r="P214" i="1"/>
  <c r="Q214" i="1"/>
  <c r="R214" i="1"/>
  <c r="S214" i="1"/>
  <c r="T214" i="1"/>
  <c r="U214" i="1"/>
  <c r="M215" i="1"/>
  <c r="N215" i="1"/>
  <c r="O215" i="1"/>
  <c r="P215" i="1"/>
  <c r="Q215" i="1"/>
  <c r="R215" i="1"/>
  <c r="S215" i="1"/>
  <c r="T215" i="1"/>
  <c r="U215" i="1"/>
  <c r="M216" i="1"/>
  <c r="N216" i="1"/>
  <c r="O216" i="1"/>
  <c r="P216" i="1"/>
  <c r="Q216" i="1"/>
  <c r="R216" i="1"/>
  <c r="S216" i="1"/>
  <c r="T216" i="1"/>
  <c r="U216" i="1"/>
  <c r="M217" i="1"/>
  <c r="N217" i="1"/>
  <c r="O217" i="1"/>
  <c r="P217" i="1"/>
  <c r="Q217" i="1"/>
  <c r="R217" i="1"/>
  <c r="S217" i="1"/>
  <c r="T217" i="1"/>
  <c r="U217" i="1"/>
  <c r="M218" i="1"/>
  <c r="N218" i="1"/>
  <c r="O218" i="1"/>
  <c r="P218" i="1"/>
  <c r="Q218" i="1"/>
  <c r="R218" i="1"/>
  <c r="S218" i="1"/>
  <c r="T218" i="1"/>
  <c r="U218" i="1"/>
  <c r="M219" i="1"/>
  <c r="N219" i="1"/>
  <c r="O219" i="1"/>
  <c r="P219" i="1"/>
  <c r="C136" i="2" s="1"/>
  <c r="Q219" i="1"/>
  <c r="R219" i="1"/>
  <c r="S219" i="1"/>
  <c r="T219" i="1"/>
  <c r="U219" i="1"/>
  <c r="M220" i="1"/>
  <c r="N220" i="1"/>
  <c r="O220" i="1"/>
  <c r="P220" i="1"/>
  <c r="C137" i="2" s="1"/>
  <c r="Q220" i="1"/>
  <c r="R220" i="1"/>
  <c r="S220" i="1"/>
  <c r="T220" i="1"/>
  <c r="U220" i="1"/>
  <c r="M221" i="1"/>
  <c r="N221" i="1"/>
  <c r="O221" i="1"/>
  <c r="P221" i="1"/>
  <c r="Q221" i="1"/>
  <c r="R221" i="1"/>
  <c r="S221" i="1"/>
  <c r="T221" i="1"/>
  <c r="U221" i="1"/>
  <c r="M222" i="1"/>
  <c r="N222" i="1"/>
  <c r="O222" i="1"/>
  <c r="P222" i="1"/>
  <c r="Q222" i="1"/>
  <c r="R222" i="1"/>
  <c r="S222" i="1"/>
  <c r="T222" i="1"/>
  <c r="U222" i="1"/>
  <c r="M223" i="1"/>
  <c r="N223" i="1"/>
  <c r="O223" i="1"/>
  <c r="P223" i="1"/>
  <c r="Q223" i="1"/>
  <c r="R223" i="1"/>
  <c r="S223" i="1"/>
  <c r="T223" i="1"/>
  <c r="U223" i="1"/>
  <c r="M224" i="1"/>
  <c r="N224" i="1"/>
  <c r="O224" i="1"/>
  <c r="P224" i="1"/>
  <c r="Q224" i="1"/>
  <c r="R224" i="1"/>
  <c r="S224" i="1"/>
  <c r="T224" i="1"/>
  <c r="U224" i="1"/>
  <c r="M225" i="1"/>
  <c r="N225" i="1"/>
  <c r="O225" i="1"/>
  <c r="P225" i="1"/>
  <c r="Q225" i="1"/>
  <c r="R225" i="1"/>
  <c r="S225" i="1"/>
  <c r="T225" i="1"/>
  <c r="U225" i="1"/>
  <c r="M226" i="1"/>
  <c r="N226" i="1"/>
  <c r="O226" i="1"/>
  <c r="P226" i="1"/>
  <c r="Q226" i="1"/>
  <c r="R226" i="1"/>
  <c r="S226" i="1"/>
  <c r="T226" i="1"/>
  <c r="U226" i="1"/>
  <c r="M227" i="1"/>
  <c r="N227" i="1"/>
  <c r="O227" i="1"/>
  <c r="P227" i="1"/>
  <c r="C144" i="2" s="1"/>
  <c r="Q227" i="1"/>
  <c r="R227" i="1"/>
  <c r="S227" i="1"/>
  <c r="T227" i="1"/>
  <c r="U227" i="1"/>
  <c r="M228" i="1"/>
  <c r="N228" i="1"/>
  <c r="O228" i="1"/>
  <c r="P228" i="1"/>
  <c r="C145" i="2" s="1"/>
  <c r="Q228" i="1"/>
  <c r="R228" i="1"/>
  <c r="S228" i="1"/>
  <c r="T228" i="1"/>
  <c r="U228" i="1"/>
  <c r="M229" i="1"/>
  <c r="N229" i="1"/>
  <c r="O229" i="1"/>
  <c r="P229" i="1"/>
  <c r="Q229" i="1"/>
  <c r="R229" i="1"/>
  <c r="S229" i="1"/>
  <c r="T229" i="1"/>
  <c r="U229" i="1"/>
  <c r="M230" i="1"/>
  <c r="N230" i="1"/>
  <c r="O230" i="1"/>
  <c r="P230" i="1"/>
  <c r="Q230" i="1"/>
  <c r="R230" i="1"/>
  <c r="S230" i="1"/>
  <c r="T230" i="1"/>
  <c r="U230" i="1"/>
  <c r="M231" i="1"/>
  <c r="N231" i="1"/>
  <c r="O231" i="1"/>
  <c r="P231" i="1"/>
  <c r="Q231" i="1"/>
  <c r="R231" i="1"/>
  <c r="S231" i="1"/>
  <c r="T231" i="1"/>
  <c r="U231" i="1"/>
  <c r="M232" i="1"/>
  <c r="N232" i="1"/>
  <c r="O232" i="1"/>
  <c r="P232" i="1"/>
  <c r="Q232" i="1"/>
  <c r="R232" i="1"/>
  <c r="S232" i="1"/>
  <c r="T232" i="1"/>
  <c r="U232" i="1"/>
  <c r="M233" i="1"/>
  <c r="N233" i="1"/>
  <c r="O233" i="1"/>
  <c r="P233" i="1"/>
  <c r="Q233" i="1"/>
  <c r="R233" i="1"/>
  <c r="S233" i="1"/>
  <c r="T233" i="1"/>
  <c r="U233" i="1"/>
  <c r="M234" i="1"/>
  <c r="N234" i="1"/>
  <c r="O234" i="1"/>
  <c r="P234" i="1"/>
  <c r="Q234" i="1"/>
  <c r="R234" i="1"/>
  <c r="S234" i="1"/>
  <c r="T234" i="1"/>
  <c r="U234" i="1"/>
  <c r="M235" i="1"/>
  <c r="N235" i="1"/>
  <c r="O235" i="1"/>
  <c r="P235" i="1"/>
  <c r="C152" i="2" s="1"/>
  <c r="Q235" i="1"/>
  <c r="R235" i="1"/>
  <c r="S235" i="1"/>
  <c r="T235" i="1"/>
  <c r="U235" i="1"/>
  <c r="M236" i="1"/>
  <c r="N236" i="1"/>
  <c r="O236" i="1"/>
  <c r="P236" i="1"/>
  <c r="C153" i="2" s="1"/>
  <c r="Q236" i="1"/>
  <c r="R236" i="1"/>
  <c r="S236" i="1"/>
  <c r="T236" i="1"/>
  <c r="U236" i="1"/>
  <c r="M237" i="1"/>
  <c r="N237" i="1"/>
  <c r="O237" i="1"/>
  <c r="P237" i="1"/>
  <c r="Q237" i="1"/>
  <c r="R237" i="1"/>
  <c r="S237" i="1"/>
  <c r="T237" i="1"/>
  <c r="U237" i="1"/>
  <c r="M238" i="1"/>
  <c r="N238" i="1"/>
  <c r="O238" i="1"/>
  <c r="P238" i="1"/>
  <c r="Q238" i="1"/>
  <c r="R238" i="1"/>
  <c r="S238" i="1"/>
  <c r="T238" i="1"/>
  <c r="U238" i="1"/>
  <c r="M239" i="1"/>
  <c r="N239" i="1"/>
  <c r="O239" i="1"/>
  <c r="P239" i="1"/>
  <c r="Q239" i="1"/>
  <c r="R239" i="1"/>
  <c r="S239" i="1"/>
  <c r="T239" i="1"/>
  <c r="U239" i="1"/>
  <c r="M240" i="1"/>
  <c r="N240" i="1"/>
  <c r="O240" i="1"/>
  <c r="P240" i="1"/>
  <c r="Q240" i="1"/>
  <c r="R240" i="1"/>
  <c r="S240" i="1"/>
  <c r="T240" i="1"/>
  <c r="U240" i="1"/>
  <c r="M241" i="1"/>
  <c r="N241" i="1"/>
  <c r="O241" i="1"/>
  <c r="P241" i="1"/>
  <c r="Q241" i="1"/>
  <c r="R241" i="1"/>
  <c r="S241" i="1"/>
  <c r="T241" i="1"/>
  <c r="U241" i="1"/>
  <c r="M242" i="1"/>
  <c r="N242" i="1"/>
  <c r="O242" i="1"/>
  <c r="P242" i="1"/>
  <c r="Q242" i="1"/>
  <c r="R242" i="1"/>
  <c r="S242" i="1"/>
  <c r="T242" i="1"/>
  <c r="U242" i="1"/>
  <c r="M243" i="1"/>
  <c r="N243" i="1"/>
  <c r="O243" i="1"/>
  <c r="P243" i="1"/>
  <c r="C160" i="2" s="1"/>
  <c r="Q243" i="1"/>
  <c r="R243" i="1"/>
  <c r="S243" i="1"/>
  <c r="T243" i="1"/>
  <c r="U243" i="1"/>
  <c r="M244" i="1"/>
  <c r="N244" i="1"/>
  <c r="O244" i="1"/>
  <c r="P244" i="1"/>
  <c r="C161" i="2" s="1"/>
  <c r="Q244" i="1"/>
  <c r="R244" i="1"/>
  <c r="S244" i="1"/>
  <c r="T244" i="1"/>
  <c r="U244" i="1"/>
  <c r="M245" i="1"/>
  <c r="N245" i="1"/>
  <c r="O245" i="1"/>
  <c r="P245" i="1"/>
  <c r="Q245" i="1"/>
  <c r="R245" i="1"/>
  <c r="S245" i="1"/>
  <c r="T245" i="1"/>
  <c r="U245" i="1"/>
  <c r="M246" i="1"/>
  <c r="N246" i="1"/>
  <c r="O246" i="1"/>
  <c r="P246" i="1"/>
  <c r="Q246" i="1"/>
  <c r="R246" i="1"/>
  <c r="S246" i="1"/>
  <c r="T246" i="1"/>
  <c r="U246" i="1"/>
  <c r="M247" i="1"/>
  <c r="N247" i="1"/>
  <c r="O247" i="1"/>
  <c r="P247" i="1"/>
  <c r="Q247" i="1"/>
  <c r="R247" i="1"/>
  <c r="S247" i="1"/>
  <c r="T247" i="1"/>
  <c r="U247" i="1"/>
  <c r="M248" i="1"/>
  <c r="N248" i="1"/>
  <c r="O248" i="1"/>
  <c r="P248" i="1"/>
  <c r="Q248" i="1"/>
  <c r="R248" i="1"/>
  <c r="S248" i="1"/>
  <c r="T248" i="1"/>
  <c r="U248" i="1"/>
  <c r="M249" i="1"/>
  <c r="N249" i="1"/>
  <c r="O249" i="1"/>
  <c r="P249" i="1"/>
  <c r="Q249" i="1"/>
  <c r="R249" i="1"/>
  <c r="S249" i="1"/>
  <c r="T249" i="1"/>
  <c r="U249" i="1"/>
  <c r="M250" i="1"/>
  <c r="N250" i="1"/>
  <c r="O250" i="1"/>
  <c r="P250" i="1"/>
  <c r="Q250" i="1"/>
  <c r="R250" i="1"/>
  <c r="S250" i="1"/>
  <c r="T250" i="1"/>
  <c r="U250" i="1"/>
  <c r="M251" i="1"/>
  <c r="N251" i="1"/>
  <c r="O251" i="1"/>
  <c r="P251" i="1"/>
  <c r="D68" i="2" s="1"/>
  <c r="Q251" i="1"/>
  <c r="R251" i="1"/>
  <c r="S251" i="1"/>
  <c r="T251" i="1"/>
  <c r="U251" i="1"/>
  <c r="M252" i="1"/>
  <c r="N252" i="1"/>
  <c r="O252" i="1"/>
  <c r="P252" i="1"/>
  <c r="D69" i="2" s="1"/>
  <c r="Q252" i="1"/>
  <c r="R252" i="1"/>
  <c r="S252" i="1"/>
  <c r="T252" i="1"/>
  <c r="U252" i="1"/>
  <c r="M253" i="1"/>
  <c r="N253" i="1"/>
  <c r="O253" i="1"/>
  <c r="P253" i="1"/>
  <c r="Q253" i="1"/>
  <c r="R253" i="1"/>
  <c r="S253" i="1"/>
  <c r="T253" i="1"/>
  <c r="U253" i="1"/>
  <c r="M254" i="1"/>
  <c r="N254" i="1"/>
  <c r="O254" i="1"/>
  <c r="P254" i="1"/>
  <c r="Q254" i="1"/>
  <c r="R254" i="1"/>
  <c r="S254" i="1"/>
  <c r="T254" i="1"/>
  <c r="U254" i="1"/>
  <c r="M255" i="1"/>
  <c r="N255" i="1"/>
  <c r="O255" i="1"/>
  <c r="P255" i="1"/>
  <c r="Q255" i="1"/>
  <c r="R255" i="1"/>
  <c r="S255" i="1"/>
  <c r="T255" i="1"/>
  <c r="U255" i="1"/>
  <c r="M256" i="1"/>
  <c r="N256" i="1"/>
  <c r="O256" i="1"/>
  <c r="P256" i="1"/>
  <c r="Q256" i="1"/>
  <c r="R256" i="1"/>
  <c r="S256" i="1"/>
  <c r="T256" i="1"/>
  <c r="U256" i="1"/>
  <c r="M257" i="1"/>
  <c r="N257" i="1"/>
  <c r="O257" i="1"/>
  <c r="P257" i="1"/>
  <c r="Q257" i="1"/>
  <c r="R257" i="1"/>
  <c r="S257" i="1"/>
  <c r="T257" i="1"/>
  <c r="U257" i="1"/>
  <c r="M258" i="1"/>
  <c r="N258" i="1"/>
  <c r="O258" i="1"/>
  <c r="P258" i="1"/>
  <c r="Q258" i="1"/>
  <c r="R258" i="1"/>
  <c r="S258" i="1"/>
  <c r="T258" i="1"/>
  <c r="U258" i="1"/>
  <c r="M259" i="1"/>
  <c r="N259" i="1"/>
  <c r="O259" i="1"/>
  <c r="P259" i="1"/>
  <c r="D76" i="2" s="1"/>
  <c r="Q259" i="1"/>
  <c r="R259" i="1"/>
  <c r="S259" i="1"/>
  <c r="T259" i="1"/>
  <c r="U259" i="1"/>
  <c r="M260" i="1"/>
  <c r="N260" i="1"/>
  <c r="O260" i="1"/>
  <c r="P260" i="1"/>
  <c r="D77" i="2" s="1"/>
  <c r="Q260" i="1"/>
  <c r="R260" i="1"/>
  <c r="S260" i="1"/>
  <c r="T260" i="1"/>
  <c r="U260" i="1"/>
  <c r="M261" i="1"/>
  <c r="N261" i="1"/>
  <c r="O261" i="1"/>
  <c r="P261" i="1"/>
  <c r="Q261" i="1"/>
  <c r="R261" i="1"/>
  <c r="S261" i="1"/>
  <c r="T261" i="1"/>
  <c r="U261" i="1"/>
  <c r="M262" i="1"/>
  <c r="N262" i="1"/>
  <c r="O262" i="1"/>
  <c r="P262" i="1"/>
  <c r="Q262" i="1"/>
  <c r="R262" i="1"/>
  <c r="S262" i="1"/>
  <c r="T262" i="1"/>
  <c r="U262" i="1"/>
  <c r="M263" i="1"/>
  <c r="N263" i="1"/>
  <c r="O263" i="1"/>
  <c r="P263" i="1"/>
  <c r="Q263" i="1"/>
  <c r="R263" i="1"/>
  <c r="S263" i="1"/>
  <c r="T263" i="1"/>
  <c r="U263" i="1"/>
  <c r="M264" i="1"/>
  <c r="N264" i="1"/>
  <c r="O264" i="1"/>
  <c r="P264" i="1"/>
  <c r="Q264" i="1"/>
  <c r="R264" i="1"/>
  <c r="S264" i="1"/>
  <c r="T264" i="1"/>
  <c r="U264" i="1"/>
  <c r="M265" i="1"/>
  <c r="N265" i="1"/>
  <c r="O265" i="1"/>
  <c r="P265" i="1"/>
  <c r="Q265" i="1"/>
  <c r="R265" i="1"/>
  <c r="S265" i="1"/>
  <c r="T265" i="1"/>
  <c r="U265" i="1"/>
  <c r="M266" i="1"/>
  <c r="N266" i="1"/>
  <c r="O266" i="1"/>
  <c r="P266" i="1"/>
  <c r="Q266" i="1"/>
  <c r="R266" i="1"/>
  <c r="S266" i="1"/>
  <c r="T266" i="1"/>
  <c r="U266" i="1"/>
  <c r="M267" i="1"/>
  <c r="N267" i="1"/>
  <c r="O267" i="1"/>
  <c r="P267" i="1"/>
  <c r="D84" i="2" s="1"/>
  <c r="Q267" i="1"/>
  <c r="R267" i="1"/>
  <c r="S267" i="1"/>
  <c r="T267" i="1"/>
  <c r="U267" i="1"/>
  <c r="M268" i="1"/>
  <c r="N268" i="1"/>
  <c r="O268" i="1"/>
  <c r="P268" i="1"/>
  <c r="D85" i="2" s="1"/>
  <c r="Q268" i="1"/>
  <c r="R268" i="1"/>
  <c r="S268" i="1"/>
  <c r="T268" i="1"/>
  <c r="U268" i="1"/>
  <c r="M269" i="1"/>
  <c r="N269" i="1"/>
  <c r="O269" i="1"/>
  <c r="P269" i="1"/>
  <c r="Q269" i="1"/>
  <c r="R269" i="1"/>
  <c r="S269" i="1"/>
  <c r="T269" i="1"/>
  <c r="U269" i="1"/>
  <c r="M270" i="1"/>
  <c r="N270" i="1"/>
  <c r="O270" i="1"/>
  <c r="P270" i="1"/>
  <c r="Q270" i="1"/>
  <c r="R270" i="1"/>
  <c r="S270" i="1"/>
  <c r="T270" i="1"/>
  <c r="U270" i="1"/>
  <c r="M271" i="1"/>
  <c r="N271" i="1"/>
  <c r="O271" i="1"/>
  <c r="P271" i="1"/>
  <c r="Q271" i="1"/>
  <c r="R271" i="1"/>
  <c r="S271" i="1"/>
  <c r="T271" i="1"/>
  <c r="U271" i="1"/>
  <c r="M272" i="1"/>
  <c r="N272" i="1"/>
  <c r="O272" i="1"/>
  <c r="P272" i="1"/>
  <c r="Q272" i="1"/>
  <c r="R272" i="1"/>
  <c r="S272" i="1"/>
  <c r="T272" i="1"/>
  <c r="U272" i="1"/>
  <c r="M273" i="1"/>
  <c r="N273" i="1"/>
  <c r="O273" i="1"/>
  <c r="P273" i="1"/>
  <c r="Q273" i="1"/>
  <c r="R273" i="1"/>
  <c r="S273" i="1"/>
  <c r="T273" i="1"/>
  <c r="U273" i="1"/>
  <c r="M274" i="1"/>
  <c r="N274" i="1"/>
  <c r="O274" i="1"/>
  <c r="P274" i="1"/>
  <c r="Q274" i="1"/>
  <c r="R274" i="1"/>
  <c r="S274" i="1"/>
  <c r="T274" i="1"/>
  <c r="U274" i="1"/>
  <c r="M275" i="1"/>
  <c r="N275" i="1"/>
  <c r="O275" i="1"/>
  <c r="P275" i="1"/>
  <c r="D92" i="2" s="1"/>
  <c r="Q275" i="1"/>
  <c r="R275" i="1"/>
  <c r="S275" i="1"/>
  <c r="T275" i="1"/>
  <c r="U275" i="1"/>
  <c r="M276" i="1"/>
  <c r="N276" i="1"/>
  <c r="O276" i="1"/>
  <c r="P276" i="1"/>
  <c r="D93" i="2" s="1"/>
  <c r="Q276" i="1"/>
  <c r="R276" i="1"/>
  <c r="S276" i="1"/>
  <c r="T276" i="1"/>
  <c r="U276" i="1"/>
  <c r="M277" i="1"/>
  <c r="N277" i="1"/>
  <c r="O277" i="1"/>
  <c r="P277" i="1"/>
  <c r="Q277" i="1"/>
  <c r="R277" i="1"/>
  <c r="S277" i="1"/>
  <c r="T277" i="1"/>
  <c r="U277" i="1"/>
  <c r="M278" i="1"/>
  <c r="N278" i="1"/>
  <c r="O278" i="1"/>
  <c r="P278" i="1"/>
  <c r="Q278" i="1"/>
  <c r="R278" i="1"/>
  <c r="S278" i="1"/>
  <c r="T278" i="1"/>
  <c r="U278" i="1"/>
  <c r="M279" i="1"/>
  <c r="N279" i="1"/>
  <c r="O279" i="1"/>
  <c r="P279" i="1"/>
  <c r="Q279" i="1"/>
  <c r="R279" i="1"/>
  <c r="S279" i="1"/>
  <c r="T279" i="1"/>
  <c r="U279" i="1"/>
  <c r="M280" i="1"/>
  <c r="N280" i="1"/>
  <c r="O280" i="1"/>
  <c r="P280" i="1"/>
  <c r="Q280" i="1"/>
  <c r="R280" i="1"/>
  <c r="S280" i="1"/>
  <c r="T280" i="1"/>
  <c r="U280" i="1"/>
  <c r="M281" i="1"/>
  <c r="N281" i="1"/>
  <c r="O281" i="1"/>
  <c r="P281" i="1"/>
  <c r="Q281" i="1"/>
  <c r="R281" i="1"/>
  <c r="S281" i="1"/>
  <c r="T281" i="1"/>
  <c r="U281" i="1"/>
  <c r="M282" i="1"/>
  <c r="N282" i="1"/>
  <c r="O282" i="1"/>
  <c r="P282" i="1"/>
  <c r="Q282" i="1"/>
  <c r="R282" i="1"/>
  <c r="S282" i="1"/>
  <c r="T282" i="1"/>
  <c r="U282" i="1"/>
  <c r="M283" i="1"/>
  <c r="N283" i="1"/>
  <c r="O283" i="1"/>
  <c r="P283" i="1"/>
  <c r="D100" i="2" s="1"/>
  <c r="Q283" i="1"/>
  <c r="R283" i="1"/>
  <c r="S283" i="1"/>
  <c r="T283" i="1"/>
  <c r="U283" i="1"/>
  <c r="M284" i="1"/>
  <c r="N284" i="1"/>
  <c r="O284" i="1"/>
  <c r="P284" i="1"/>
  <c r="D101" i="2" s="1"/>
  <c r="Q284" i="1"/>
  <c r="R284" i="1"/>
  <c r="S284" i="1"/>
  <c r="T284" i="1"/>
  <c r="U284" i="1"/>
  <c r="M285" i="1"/>
  <c r="N285" i="1"/>
  <c r="O285" i="1"/>
  <c r="P285" i="1"/>
  <c r="Q285" i="1"/>
  <c r="R285" i="1"/>
  <c r="S285" i="1"/>
  <c r="T285" i="1"/>
  <c r="U285" i="1"/>
  <c r="M286" i="1"/>
  <c r="N286" i="1"/>
  <c r="O286" i="1"/>
  <c r="P286" i="1"/>
  <c r="Q286" i="1"/>
  <c r="R286" i="1"/>
  <c r="S286" i="1"/>
  <c r="T286" i="1"/>
  <c r="U286" i="1"/>
  <c r="M287" i="1"/>
  <c r="N287" i="1"/>
  <c r="O287" i="1"/>
  <c r="P287" i="1"/>
  <c r="Q287" i="1"/>
  <c r="R287" i="1"/>
  <c r="S287" i="1"/>
  <c r="T287" i="1"/>
  <c r="U287" i="1"/>
  <c r="M288" i="1"/>
  <c r="N288" i="1"/>
  <c r="O288" i="1"/>
  <c r="P288" i="1"/>
  <c r="Q288" i="1"/>
  <c r="R288" i="1"/>
  <c r="S288" i="1"/>
  <c r="T288" i="1"/>
  <c r="U288" i="1"/>
  <c r="M289" i="1"/>
  <c r="N289" i="1"/>
  <c r="O289" i="1"/>
  <c r="P289" i="1"/>
  <c r="Q289" i="1"/>
  <c r="R289" i="1"/>
  <c r="S289" i="1"/>
  <c r="T289" i="1"/>
  <c r="U289" i="1"/>
  <c r="M290" i="1"/>
  <c r="N290" i="1"/>
  <c r="O290" i="1"/>
  <c r="P290" i="1"/>
  <c r="Q290" i="1"/>
  <c r="R290" i="1"/>
  <c r="S290" i="1"/>
  <c r="T290" i="1"/>
  <c r="U290" i="1"/>
  <c r="M291" i="1"/>
  <c r="N291" i="1"/>
  <c r="O291" i="1"/>
  <c r="P291" i="1"/>
  <c r="D108" i="2" s="1"/>
  <c r="Q291" i="1"/>
  <c r="R291" i="1"/>
  <c r="S291" i="1"/>
  <c r="T291" i="1"/>
  <c r="U291" i="1"/>
  <c r="M292" i="1"/>
  <c r="N292" i="1"/>
  <c r="O292" i="1"/>
  <c r="P292" i="1"/>
  <c r="D109" i="2" s="1"/>
  <c r="Q292" i="1"/>
  <c r="R292" i="1"/>
  <c r="S292" i="1"/>
  <c r="T292" i="1"/>
  <c r="U292" i="1"/>
  <c r="M293" i="1"/>
  <c r="N293" i="1"/>
  <c r="O293" i="1"/>
  <c r="P293" i="1"/>
  <c r="Q293" i="1"/>
  <c r="R293" i="1"/>
  <c r="S293" i="1"/>
  <c r="T293" i="1"/>
  <c r="U293" i="1"/>
  <c r="M294" i="1"/>
  <c r="N294" i="1"/>
  <c r="O294" i="1"/>
  <c r="P294" i="1"/>
  <c r="Q294" i="1"/>
  <c r="R294" i="1"/>
  <c r="S294" i="1"/>
  <c r="T294" i="1"/>
  <c r="U294" i="1"/>
  <c r="M295" i="1"/>
  <c r="N295" i="1"/>
  <c r="O295" i="1"/>
  <c r="P295" i="1"/>
  <c r="Q295" i="1"/>
  <c r="R295" i="1"/>
  <c r="S295" i="1"/>
  <c r="T295" i="1"/>
  <c r="U295" i="1"/>
  <c r="M296" i="1"/>
  <c r="N296" i="1"/>
  <c r="O296" i="1"/>
  <c r="P296" i="1"/>
  <c r="Q296" i="1"/>
  <c r="R296" i="1"/>
  <c r="S296" i="1"/>
  <c r="T296" i="1"/>
  <c r="U296" i="1"/>
  <c r="M297" i="1"/>
  <c r="N297" i="1"/>
  <c r="O297" i="1"/>
  <c r="P297" i="1"/>
  <c r="Q297" i="1"/>
  <c r="R297" i="1"/>
  <c r="S297" i="1"/>
  <c r="T297" i="1"/>
  <c r="U297" i="1"/>
  <c r="M298" i="1"/>
  <c r="N298" i="1"/>
  <c r="O298" i="1"/>
  <c r="P298" i="1"/>
  <c r="Q298" i="1"/>
  <c r="R298" i="1"/>
  <c r="S298" i="1"/>
  <c r="T298" i="1"/>
  <c r="U298" i="1"/>
  <c r="M299" i="1"/>
  <c r="N299" i="1"/>
  <c r="O299" i="1"/>
  <c r="P299" i="1"/>
  <c r="D116" i="2" s="1"/>
  <c r="Q299" i="1"/>
  <c r="R299" i="1"/>
  <c r="S299" i="1"/>
  <c r="T299" i="1"/>
  <c r="U299" i="1"/>
  <c r="M300" i="1"/>
  <c r="N300" i="1"/>
  <c r="O300" i="1"/>
  <c r="P300" i="1"/>
  <c r="D117" i="2" s="1"/>
  <c r="Q300" i="1"/>
  <c r="R300" i="1"/>
  <c r="S300" i="1"/>
  <c r="T300" i="1"/>
  <c r="U300" i="1"/>
  <c r="M301" i="1"/>
  <c r="N301" i="1"/>
  <c r="O301" i="1"/>
  <c r="P301" i="1"/>
  <c r="Q301" i="1"/>
  <c r="R301" i="1"/>
  <c r="S301" i="1"/>
  <c r="T301" i="1"/>
  <c r="U301" i="1"/>
  <c r="M302" i="1"/>
  <c r="N302" i="1"/>
  <c r="O302" i="1"/>
  <c r="P302" i="1"/>
  <c r="Q302" i="1"/>
  <c r="R302" i="1"/>
  <c r="S302" i="1"/>
  <c r="T302" i="1"/>
  <c r="U302" i="1"/>
  <c r="M303" i="1"/>
  <c r="N303" i="1"/>
  <c r="O303" i="1"/>
  <c r="P303" i="1"/>
  <c r="Q303" i="1"/>
  <c r="R303" i="1"/>
  <c r="S303" i="1"/>
  <c r="T303" i="1"/>
  <c r="U303" i="1"/>
  <c r="M304" i="1"/>
  <c r="N304" i="1"/>
  <c r="O304" i="1"/>
  <c r="P304" i="1"/>
  <c r="Q304" i="1"/>
  <c r="R304" i="1"/>
  <c r="S304" i="1"/>
  <c r="T304" i="1"/>
  <c r="U304" i="1"/>
  <c r="M305" i="1"/>
  <c r="N305" i="1"/>
  <c r="O305" i="1"/>
  <c r="P305" i="1"/>
  <c r="Q305" i="1"/>
  <c r="R305" i="1"/>
  <c r="S305" i="1"/>
  <c r="T305" i="1"/>
  <c r="U305" i="1"/>
  <c r="M306" i="1"/>
  <c r="N306" i="1"/>
  <c r="O306" i="1"/>
  <c r="P306" i="1"/>
  <c r="Q306" i="1"/>
  <c r="R306" i="1"/>
  <c r="S306" i="1"/>
  <c r="T306" i="1"/>
  <c r="U306" i="1"/>
  <c r="M307" i="1"/>
  <c r="N307" i="1"/>
  <c r="O307" i="1"/>
  <c r="P307" i="1"/>
  <c r="D124" i="2" s="1"/>
  <c r="Q307" i="1"/>
  <c r="R307" i="1"/>
  <c r="S307" i="1"/>
  <c r="T307" i="1"/>
  <c r="U307" i="1"/>
  <c r="M308" i="1"/>
  <c r="N308" i="1"/>
  <c r="O308" i="1"/>
  <c r="P308" i="1"/>
  <c r="D125" i="2" s="1"/>
  <c r="Q308" i="1"/>
  <c r="R308" i="1"/>
  <c r="S308" i="1"/>
  <c r="T308" i="1"/>
  <c r="U308" i="1"/>
  <c r="M309" i="1"/>
  <c r="N309" i="1"/>
  <c r="O309" i="1"/>
  <c r="P309" i="1"/>
  <c r="Q309" i="1"/>
  <c r="R309" i="1"/>
  <c r="S309" i="1"/>
  <c r="T309" i="1"/>
  <c r="U309" i="1"/>
  <c r="M310" i="1"/>
  <c r="N310" i="1"/>
  <c r="O310" i="1"/>
  <c r="P310" i="1"/>
  <c r="Q310" i="1"/>
  <c r="R310" i="1"/>
  <c r="S310" i="1"/>
  <c r="T310" i="1"/>
  <c r="U310" i="1"/>
  <c r="M311" i="1"/>
  <c r="N311" i="1"/>
  <c r="O311" i="1"/>
  <c r="P311" i="1"/>
  <c r="Q311" i="1"/>
  <c r="R311" i="1"/>
  <c r="S311" i="1"/>
  <c r="T311" i="1"/>
  <c r="U311" i="1"/>
  <c r="M312" i="1"/>
  <c r="N312" i="1"/>
  <c r="O312" i="1"/>
  <c r="P312" i="1"/>
  <c r="Q312" i="1"/>
  <c r="R312" i="1"/>
  <c r="S312" i="1"/>
  <c r="T312" i="1"/>
  <c r="U312" i="1"/>
  <c r="M313" i="1"/>
  <c r="N313" i="1"/>
  <c r="O313" i="1"/>
  <c r="P313" i="1"/>
  <c r="Q313" i="1"/>
  <c r="R313" i="1"/>
  <c r="S313" i="1"/>
  <c r="T313" i="1"/>
  <c r="U313" i="1"/>
  <c r="M314" i="1"/>
  <c r="N314" i="1"/>
  <c r="O314" i="1"/>
  <c r="P314" i="1"/>
  <c r="Q314" i="1"/>
  <c r="R314" i="1"/>
  <c r="S314" i="1"/>
  <c r="T314" i="1"/>
  <c r="U314" i="1"/>
  <c r="M315" i="1"/>
  <c r="N315" i="1"/>
  <c r="O315" i="1"/>
  <c r="P315" i="1"/>
  <c r="D132" i="2" s="1"/>
  <c r="Q315" i="1"/>
  <c r="R315" i="1"/>
  <c r="S315" i="1"/>
  <c r="T315" i="1"/>
  <c r="U315" i="1"/>
  <c r="M316" i="1"/>
  <c r="N316" i="1"/>
  <c r="O316" i="1"/>
  <c r="P316" i="1"/>
  <c r="D133" i="2" s="1"/>
  <c r="Q316" i="1"/>
  <c r="R316" i="1"/>
  <c r="S316" i="1"/>
  <c r="T316" i="1"/>
  <c r="U316" i="1"/>
  <c r="M317" i="1"/>
  <c r="N317" i="1"/>
  <c r="O317" i="1"/>
  <c r="P317" i="1"/>
  <c r="Q317" i="1"/>
  <c r="R317" i="1"/>
  <c r="S317" i="1"/>
  <c r="T317" i="1"/>
  <c r="U317" i="1"/>
  <c r="M318" i="1"/>
  <c r="N318" i="1"/>
  <c r="O318" i="1"/>
  <c r="P318" i="1"/>
  <c r="Q318" i="1"/>
  <c r="R318" i="1"/>
  <c r="S318" i="1"/>
  <c r="T318" i="1"/>
  <c r="U318" i="1"/>
  <c r="M319" i="1"/>
  <c r="N319" i="1"/>
  <c r="O319" i="1"/>
  <c r="P319" i="1"/>
  <c r="Q319" i="1"/>
  <c r="R319" i="1"/>
  <c r="S319" i="1"/>
  <c r="T319" i="1"/>
  <c r="U319" i="1"/>
  <c r="M320" i="1"/>
  <c r="N320" i="1"/>
  <c r="O320" i="1"/>
  <c r="P320" i="1"/>
  <c r="Q320" i="1"/>
  <c r="R320" i="1"/>
  <c r="S320" i="1"/>
  <c r="T320" i="1"/>
  <c r="U320" i="1"/>
  <c r="M321" i="1"/>
  <c r="N321" i="1"/>
  <c r="O321" i="1"/>
  <c r="P321" i="1"/>
  <c r="Q321" i="1"/>
  <c r="R321" i="1"/>
  <c r="S321" i="1"/>
  <c r="T321" i="1"/>
  <c r="U321" i="1"/>
  <c r="M322" i="1"/>
  <c r="N322" i="1"/>
  <c r="O322" i="1"/>
  <c r="P322" i="1"/>
  <c r="Q322" i="1"/>
  <c r="R322" i="1"/>
  <c r="S322" i="1"/>
  <c r="T322" i="1"/>
  <c r="U322" i="1"/>
  <c r="M323" i="1"/>
  <c r="N323" i="1"/>
  <c r="O323" i="1"/>
  <c r="P323" i="1"/>
  <c r="D140" i="2" s="1"/>
  <c r="Q323" i="1"/>
  <c r="R323" i="1"/>
  <c r="S323" i="1"/>
  <c r="T323" i="1"/>
  <c r="U323" i="1"/>
  <c r="M324" i="1"/>
  <c r="N324" i="1"/>
  <c r="O324" i="1"/>
  <c r="P324" i="1"/>
  <c r="D141" i="2" s="1"/>
  <c r="Q324" i="1"/>
  <c r="R324" i="1"/>
  <c r="S324" i="1"/>
  <c r="T324" i="1"/>
  <c r="U324" i="1"/>
  <c r="M325" i="1"/>
  <c r="N325" i="1"/>
  <c r="O325" i="1"/>
  <c r="P325" i="1"/>
  <c r="Q325" i="1"/>
  <c r="R325" i="1"/>
  <c r="S325" i="1"/>
  <c r="T325" i="1"/>
  <c r="U325" i="1"/>
  <c r="M326" i="1"/>
  <c r="N326" i="1"/>
  <c r="O326" i="1"/>
  <c r="P326" i="1"/>
  <c r="Q326" i="1"/>
  <c r="R326" i="1"/>
  <c r="S326" i="1"/>
  <c r="T326" i="1"/>
  <c r="U326" i="1"/>
  <c r="M327" i="1"/>
  <c r="N327" i="1"/>
  <c r="O327" i="1"/>
  <c r="P327" i="1"/>
  <c r="Q327" i="1"/>
  <c r="R327" i="1"/>
  <c r="S327" i="1"/>
  <c r="T327" i="1"/>
  <c r="U327" i="1"/>
  <c r="M328" i="1"/>
  <c r="N328" i="1"/>
  <c r="O328" i="1"/>
  <c r="P328" i="1"/>
  <c r="Q328" i="1"/>
  <c r="R328" i="1"/>
  <c r="S328" i="1"/>
  <c r="T328" i="1"/>
  <c r="U328" i="1"/>
  <c r="M329" i="1"/>
  <c r="N329" i="1"/>
  <c r="O329" i="1"/>
  <c r="P329" i="1"/>
  <c r="Q329" i="1"/>
  <c r="R329" i="1"/>
  <c r="S329" i="1"/>
  <c r="T329" i="1"/>
  <c r="U329" i="1"/>
  <c r="M330" i="1"/>
  <c r="N330" i="1"/>
  <c r="O330" i="1"/>
  <c r="P330" i="1"/>
  <c r="Q330" i="1"/>
  <c r="R330" i="1"/>
  <c r="S330" i="1"/>
  <c r="T330" i="1"/>
  <c r="U330" i="1"/>
  <c r="M331" i="1"/>
  <c r="N331" i="1"/>
  <c r="O331" i="1"/>
  <c r="P331" i="1"/>
  <c r="D148" i="2" s="1"/>
  <c r="Q331" i="1"/>
  <c r="R331" i="1"/>
  <c r="S331" i="1"/>
  <c r="T331" i="1"/>
  <c r="U331" i="1"/>
  <c r="M332" i="1"/>
  <c r="N332" i="1"/>
  <c r="O332" i="1"/>
  <c r="P332" i="1"/>
  <c r="D149" i="2" s="1"/>
  <c r="Q332" i="1"/>
  <c r="R332" i="1"/>
  <c r="S332" i="1"/>
  <c r="T332" i="1"/>
  <c r="U332" i="1"/>
  <c r="M333" i="1"/>
  <c r="N333" i="1"/>
  <c r="O333" i="1"/>
  <c r="P333" i="1"/>
  <c r="Q333" i="1"/>
  <c r="R333" i="1"/>
  <c r="S333" i="1"/>
  <c r="T333" i="1"/>
  <c r="U333" i="1"/>
  <c r="M334" i="1"/>
  <c r="N334" i="1"/>
  <c r="O334" i="1"/>
  <c r="P334" i="1"/>
  <c r="Q334" i="1"/>
  <c r="R334" i="1"/>
  <c r="S334" i="1"/>
  <c r="T334" i="1"/>
  <c r="U334" i="1"/>
  <c r="M335" i="1"/>
  <c r="N335" i="1"/>
  <c r="O335" i="1"/>
  <c r="P335" i="1"/>
  <c r="Q335" i="1"/>
  <c r="R335" i="1"/>
  <c r="S335" i="1"/>
  <c r="T335" i="1"/>
  <c r="U335" i="1"/>
  <c r="M336" i="1"/>
  <c r="N336" i="1"/>
  <c r="O336" i="1"/>
  <c r="P336" i="1"/>
  <c r="Q336" i="1"/>
  <c r="R336" i="1"/>
  <c r="S336" i="1"/>
  <c r="T336" i="1"/>
  <c r="U336" i="1"/>
  <c r="M337" i="1"/>
  <c r="N337" i="1"/>
  <c r="O337" i="1"/>
  <c r="P337" i="1"/>
  <c r="Q337" i="1"/>
  <c r="R337" i="1"/>
  <c r="S337" i="1"/>
  <c r="T337" i="1"/>
  <c r="U337" i="1"/>
  <c r="M338" i="1"/>
  <c r="N338" i="1"/>
  <c r="O338" i="1"/>
  <c r="P338" i="1"/>
  <c r="Q338" i="1"/>
  <c r="R338" i="1"/>
  <c r="S338" i="1"/>
  <c r="T338" i="1"/>
  <c r="U338" i="1"/>
  <c r="M339" i="1"/>
  <c r="N339" i="1"/>
  <c r="O339" i="1"/>
  <c r="P339" i="1"/>
  <c r="D156" i="2" s="1"/>
  <c r="Q339" i="1"/>
  <c r="R339" i="1"/>
  <c r="S339" i="1"/>
  <c r="T339" i="1"/>
  <c r="U339" i="1"/>
  <c r="M340" i="1"/>
  <c r="N340" i="1"/>
  <c r="O340" i="1"/>
  <c r="P340" i="1"/>
  <c r="D157" i="2" s="1"/>
  <c r="Q340" i="1"/>
  <c r="R340" i="1"/>
  <c r="S340" i="1"/>
  <c r="T340" i="1"/>
  <c r="U340" i="1"/>
  <c r="M341" i="1"/>
  <c r="N341" i="1"/>
  <c r="O341" i="1"/>
  <c r="P341" i="1"/>
  <c r="Q341" i="1"/>
  <c r="R341" i="1"/>
  <c r="S341" i="1"/>
  <c r="T341" i="1"/>
  <c r="U341" i="1"/>
  <c r="M342" i="1"/>
  <c r="N342" i="1"/>
  <c r="O342" i="1"/>
  <c r="P342" i="1"/>
  <c r="Q342" i="1"/>
  <c r="R342" i="1"/>
  <c r="S342" i="1"/>
  <c r="T342" i="1"/>
  <c r="U342" i="1"/>
  <c r="M343" i="1"/>
  <c r="N343" i="1"/>
  <c r="O343" i="1"/>
  <c r="P343" i="1"/>
  <c r="Q343" i="1"/>
  <c r="R343" i="1"/>
  <c r="S343" i="1"/>
  <c r="T343" i="1"/>
  <c r="U343" i="1"/>
  <c r="M344" i="1"/>
  <c r="N344" i="1"/>
  <c r="O344" i="1"/>
  <c r="P344" i="1"/>
  <c r="Q344" i="1"/>
  <c r="R344" i="1"/>
  <c r="S344" i="1"/>
  <c r="T344" i="1"/>
  <c r="U344" i="1"/>
  <c r="M345" i="1"/>
  <c r="N345" i="1"/>
  <c r="O345" i="1"/>
  <c r="P345" i="1"/>
  <c r="Q345" i="1"/>
  <c r="R345" i="1"/>
  <c r="S345" i="1"/>
  <c r="T345" i="1"/>
  <c r="U345" i="1"/>
  <c r="M346" i="1"/>
  <c r="N346" i="1"/>
  <c r="O346" i="1"/>
  <c r="P346" i="1"/>
  <c r="Q346" i="1"/>
  <c r="R346" i="1"/>
  <c r="S346" i="1"/>
  <c r="T346" i="1"/>
  <c r="U346" i="1"/>
  <c r="M347" i="1"/>
  <c r="N347" i="1"/>
  <c r="O347" i="1"/>
  <c r="P347" i="1"/>
  <c r="D164" i="2" s="1"/>
  <c r="Q347" i="1"/>
  <c r="R347" i="1"/>
  <c r="S347" i="1"/>
  <c r="T347" i="1"/>
  <c r="U347" i="1"/>
  <c r="M348" i="1"/>
  <c r="N348" i="1"/>
  <c r="O348" i="1"/>
  <c r="P348" i="1"/>
  <c r="D165" i="2" s="1"/>
  <c r="Q348" i="1"/>
  <c r="R348" i="1"/>
  <c r="S348" i="1"/>
  <c r="T348" i="1"/>
  <c r="U348" i="1"/>
  <c r="M349" i="1"/>
  <c r="N349" i="1"/>
  <c r="O349" i="1"/>
  <c r="P349" i="1"/>
  <c r="Q349" i="1"/>
  <c r="R349" i="1"/>
  <c r="S349" i="1"/>
  <c r="T349" i="1"/>
  <c r="U349" i="1"/>
  <c r="M350" i="1"/>
  <c r="N350" i="1"/>
  <c r="O350" i="1"/>
  <c r="P350" i="1"/>
  <c r="Q350" i="1"/>
  <c r="R350" i="1"/>
  <c r="S350" i="1"/>
  <c r="T350" i="1"/>
  <c r="U350" i="1"/>
  <c r="M351" i="1"/>
  <c r="N351" i="1"/>
  <c r="O351" i="1"/>
  <c r="P351" i="1"/>
  <c r="Q351" i="1"/>
  <c r="R351" i="1"/>
  <c r="S351" i="1"/>
  <c r="T351" i="1"/>
  <c r="U351" i="1"/>
  <c r="M352" i="1"/>
  <c r="N352" i="1"/>
  <c r="O352" i="1"/>
  <c r="P352" i="1"/>
  <c r="Q352" i="1"/>
  <c r="R352" i="1"/>
  <c r="S352" i="1"/>
  <c r="T352" i="1"/>
  <c r="U352" i="1"/>
  <c r="M353" i="1"/>
  <c r="N353" i="1"/>
  <c r="O353" i="1"/>
  <c r="P353" i="1"/>
  <c r="Q353" i="1"/>
  <c r="R353" i="1"/>
  <c r="S353" i="1"/>
  <c r="T353" i="1"/>
  <c r="U353" i="1"/>
  <c r="M354" i="1"/>
  <c r="N354" i="1"/>
  <c r="O354" i="1"/>
  <c r="P354" i="1"/>
  <c r="Q354" i="1"/>
  <c r="R354" i="1"/>
  <c r="S354" i="1"/>
  <c r="T354" i="1"/>
  <c r="U354" i="1"/>
  <c r="M355" i="1"/>
  <c r="N355" i="1"/>
  <c r="O355" i="1"/>
  <c r="P355" i="1"/>
  <c r="E72" i="2" s="1"/>
  <c r="Q355" i="1"/>
  <c r="R355" i="1"/>
  <c r="S355" i="1"/>
  <c r="T355" i="1"/>
  <c r="U355" i="1"/>
  <c r="M356" i="1"/>
  <c r="N356" i="1"/>
  <c r="O356" i="1"/>
  <c r="P356" i="1"/>
  <c r="E73" i="2" s="1"/>
  <c r="Q356" i="1"/>
  <c r="R356" i="1"/>
  <c r="S356" i="1"/>
  <c r="T356" i="1"/>
  <c r="U356" i="1"/>
  <c r="M357" i="1"/>
  <c r="N357" i="1"/>
  <c r="O357" i="1"/>
  <c r="P357" i="1"/>
  <c r="Q357" i="1"/>
  <c r="R357" i="1"/>
  <c r="S357" i="1"/>
  <c r="T357" i="1"/>
  <c r="U357" i="1"/>
  <c r="M358" i="1"/>
  <c r="N358" i="1"/>
  <c r="O358" i="1"/>
  <c r="P358" i="1"/>
  <c r="Q358" i="1"/>
  <c r="R358" i="1"/>
  <c r="S358" i="1"/>
  <c r="T358" i="1"/>
  <c r="U358" i="1"/>
  <c r="M359" i="1"/>
  <c r="N359" i="1"/>
  <c r="O359" i="1"/>
  <c r="P359" i="1"/>
  <c r="Q359" i="1"/>
  <c r="R359" i="1"/>
  <c r="S359" i="1"/>
  <c r="T359" i="1"/>
  <c r="U359" i="1"/>
  <c r="M360" i="1"/>
  <c r="N360" i="1"/>
  <c r="O360" i="1"/>
  <c r="P360" i="1"/>
  <c r="Q360" i="1"/>
  <c r="R360" i="1"/>
  <c r="S360" i="1"/>
  <c r="T360" i="1"/>
  <c r="U360" i="1"/>
  <c r="M361" i="1"/>
  <c r="N361" i="1"/>
  <c r="O361" i="1"/>
  <c r="P361" i="1"/>
  <c r="Q361" i="1"/>
  <c r="R361" i="1"/>
  <c r="S361" i="1"/>
  <c r="T361" i="1"/>
  <c r="U361" i="1"/>
  <c r="M362" i="1"/>
  <c r="N362" i="1"/>
  <c r="O362" i="1"/>
  <c r="P362" i="1"/>
  <c r="Q362" i="1"/>
  <c r="R362" i="1"/>
  <c r="S362" i="1"/>
  <c r="T362" i="1"/>
  <c r="U362" i="1"/>
  <c r="M363" i="1"/>
  <c r="N363" i="1"/>
  <c r="O363" i="1"/>
  <c r="P363" i="1"/>
  <c r="E80" i="2" s="1"/>
  <c r="Q363" i="1"/>
  <c r="R363" i="1"/>
  <c r="S363" i="1"/>
  <c r="T363" i="1"/>
  <c r="U363" i="1"/>
  <c r="M364" i="1"/>
  <c r="N364" i="1"/>
  <c r="O364" i="1"/>
  <c r="P364" i="1"/>
  <c r="E81" i="2" s="1"/>
  <c r="Q364" i="1"/>
  <c r="R364" i="1"/>
  <c r="S364" i="1"/>
  <c r="T364" i="1"/>
  <c r="U364" i="1"/>
  <c r="M365" i="1"/>
  <c r="N365" i="1"/>
  <c r="O365" i="1"/>
  <c r="P365" i="1"/>
  <c r="Q365" i="1"/>
  <c r="R365" i="1"/>
  <c r="S365" i="1"/>
  <c r="T365" i="1"/>
  <c r="U365" i="1"/>
  <c r="M366" i="1"/>
  <c r="N366" i="1"/>
  <c r="O366" i="1"/>
  <c r="P366" i="1"/>
  <c r="Q366" i="1"/>
  <c r="R366" i="1"/>
  <c r="S366" i="1"/>
  <c r="T366" i="1"/>
  <c r="U366" i="1"/>
  <c r="M367" i="1"/>
  <c r="N367" i="1"/>
  <c r="O367" i="1"/>
  <c r="P367" i="1"/>
  <c r="Q367" i="1"/>
  <c r="R367" i="1"/>
  <c r="S367" i="1"/>
  <c r="T367" i="1"/>
  <c r="U367" i="1"/>
  <c r="M368" i="1"/>
  <c r="N368" i="1"/>
  <c r="O368" i="1"/>
  <c r="P368" i="1"/>
  <c r="Q368" i="1"/>
  <c r="R368" i="1"/>
  <c r="S368" i="1"/>
  <c r="T368" i="1"/>
  <c r="U368" i="1"/>
  <c r="M369" i="1"/>
  <c r="N369" i="1"/>
  <c r="O369" i="1"/>
  <c r="P369" i="1"/>
  <c r="Q369" i="1"/>
  <c r="R369" i="1"/>
  <c r="S369" i="1"/>
  <c r="T369" i="1"/>
  <c r="U369" i="1"/>
  <c r="M370" i="1"/>
  <c r="N370" i="1"/>
  <c r="O370" i="1"/>
  <c r="P370" i="1"/>
  <c r="Q370" i="1"/>
  <c r="R370" i="1"/>
  <c r="S370" i="1"/>
  <c r="T370" i="1"/>
  <c r="U370" i="1"/>
  <c r="M371" i="1"/>
  <c r="N371" i="1"/>
  <c r="O371" i="1"/>
  <c r="P371" i="1"/>
  <c r="E88" i="2" s="1"/>
  <c r="Q371" i="1"/>
  <c r="R371" i="1"/>
  <c r="S371" i="1"/>
  <c r="T371" i="1"/>
  <c r="U371" i="1"/>
  <c r="M372" i="1"/>
  <c r="N372" i="1"/>
  <c r="O372" i="1"/>
  <c r="P372" i="1"/>
  <c r="E89" i="2" s="1"/>
  <c r="Q372" i="1"/>
  <c r="R372" i="1"/>
  <c r="S372" i="1"/>
  <c r="T372" i="1"/>
  <c r="U372" i="1"/>
  <c r="M373" i="1"/>
  <c r="N373" i="1"/>
  <c r="O373" i="1"/>
  <c r="P373" i="1"/>
  <c r="Q373" i="1"/>
  <c r="R373" i="1"/>
  <c r="S373" i="1"/>
  <c r="T373" i="1"/>
  <c r="U373" i="1"/>
  <c r="M374" i="1"/>
  <c r="N374" i="1"/>
  <c r="O374" i="1"/>
  <c r="P374" i="1"/>
  <c r="Q374" i="1"/>
  <c r="R374" i="1"/>
  <c r="S374" i="1"/>
  <c r="T374" i="1"/>
  <c r="U374" i="1"/>
  <c r="M375" i="1"/>
  <c r="N375" i="1"/>
  <c r="O375" i="1"/>
  <c r="P375" i="1"/>
  <c r="Q375" i="1"/>
  <c r="R375" i="1"/>
  <c r="S375" i="1"/>
  <c r="T375" i="1"/>
  <c r="U375" i="1"/>
  <c r="M376" i="1"/>
  <c r="N376" i="1"/>
  <c r="O376" i="1"/>
  <c r="P376" i="1"/>
  <c r="Q376" i="1"/>
  <c r="R376" i="1"/>
  <c r="S376" i="1"/>
  <c r="T376" i="1"/>
  <c r="U376" i="1"/>
  <c r="M377" i="1"/>
  <c r="N377" i="1"/>
  <c r="O377" i="1"/>
  <c r="P377" i="1"/>
  <c r="Q377" i="1"/>
  <c r="R377" i="1"/>
  <c r="S377" i="1"/>
  <c r="T377" i="1"/>
  <c r="U377" i="1"/>
  <c r="M378" i="1"/>
  <c r="N378" i="1"/>
  <c r="O378" i="1"/>
  <c r="P378" i="1"/>
  <c r="Q378" i="1"/>
  <c r="R378" i="1"/>
  <c r="S378" i="1"/>
  <c r="T378" i="1"/>
  <c r="U378" i="1"/>
  <c r="M379" i="1"/>
  <c r="N379" i="1"/>
  <c r="O379" i="1"/>
  <c r="P379" i="1"/>
  <c r="E96" i="2" s="1"/>
  <c r="Q379" i="1"/>
  <c r="R379" i="1"/>
  <c r="S379" i="1"/>
  <c r="T379" i="1"/>
  <c r="U379" i="1"/>
  <c r="M380" i="1"/>
  <c r="N380" i="1"/>
  <c r="O380" i="1"/>
  <c r="P380" i="1"/>
  <c r="E97" i="2" s="1"/>
  <c r="Q380" i="1"/>
  <c r="R380" i="1"/>
  <c r="S380" i="1"/>
  <c r="T380" i="1"/>
  <c r="U380" i="1"/>
  <c r="M381" i="1"/>
  <c r="N381" i="1"/>
  <c r="O381" i="1"/>
  <c r="P381" i="1"/>
  <c r="Q381" i="1"/>
  <c r="R381" i="1"/>
  <c r="S381" i="1"/>
  <c r="T381" i="1"/>
  <c r="U381" i="1"/>
  <c r="M382" i="1"/>
  <c r="N382" i="1"/>
  <c r="O382" i="1"/>
  <c r="P382" i="1"/>
  <c r="Q382" i="1"/>
  <c r="R382" i="1"/>
  <c r="S382" i="1"/>
  <c r="T382" i="1"/>
  <c r="U382" i="1"/>
  <c r="M383" i="1"/>
  <c r="N383" i="1"/>
  <c r="O383" i="1"/>
  <c r="P383" i="1"/>
  <c r="Q383" i="1"/>
  <c r="R383" i="1"/>
  <c r="S383" i="1"/>
  <c r="T383" i="1"/>
  <c r="U383" i="1"/>
  <c r="M384" i="1"/>
  <c r="N384" i="1"/>
  <c r="O384" i="1"/>
  <c r="P384" i="1"/>
  <c r="Q384" i="1"/>
  <c r="R384" i="1"/>
  <c r="S384" i="1"/>
  <c r="T384" i="1"/>
  <c r="U384" i="1"/>
  <c r="M385" i="1"/>
  <c r="N385" i="1"/>
  <c r="O385" i="1"/>
  <c r="P385" i="1"/>
  <c r="Q385" i="1"/>
  <c r="R385" i="1"/>
  <c r="S385" i="1"/>
  <c r="T385" i="1"/>
  <c r="U385" i="1"/>
  <c r="M386" i="1"/>
  <c r="N386" i="1"/>
  <c r="O386" i="1"/>
  <c r="P386" i="1"/>
  <c r="Q386" i="1"/>
  <c r="R386" i="1"/>
  <c r="S386" i="1"/>
  <c r="T386" i="1"/>
  <c r="U386" i="1"/>
  <c r="M387" i="1"/>
  <c r="N387" i="1"/>
  <c r="O387" i="1"/>
  <c r="P387" i="1"/>
  <c r="E104" i="2" s="1"/>
  <c r="Q387" i="1"/>
  <c r="R387" i="1"/>
  <c r="S387" i="1"/>
  <c r="T387" i="1"/>
  <c r="U387" i="1"/>
  <c r="M388" i="1"/>
  <c r="N388" i="1"/>
  <c r="O388" i="1"/>
  <c r="P388" i="1"/>
  <c r="E105" i="2" s="1"/>
  <c r="Q388" i="1"/>
  <c r="R388" i="1"/>
  <c r="S388" i="1"/>
  <c r="T388" i="1"/>
  <c r="U388" i="1"/>
  <c r="M389" i="1"/>
  <c r="N389" i="1"/>
  <c r="O389" i="1"/>
  <c r="P389" i="1"/>
  <c r="Q389" i="1"/>
  <c r="R389" i="1"/>
  <c r="S389" i="1"/>
  <c r="T389" i="1"/>
  <c r="U389" i="1"/>
  <c r="M390" i="1"/>
  <c r="N390" i="1"/>
  <c r="O390" i="1"/>
  <c r="P390" i="1"/>
  <c r="Q390" i="1"/>
  <c r="R390" i="1"/>
  <c r="S390" i="1"/>
  <c r="T390" i="1"/>
  <c r="U390" i="1"/>
  <c r="M391" i="1"/>
  <c r="N391" i="1"/>
  <c r="O391" i="1"/>
  <c r="P391" i="1"/>
  <c r="Q391" i="1"/>
  <c r="R391" i="1"/>
  <c r="S391" i="1"/>
  <c r="T391" i="1"/>
  <c r="U391" i="1"/>
  <c r="M392" i="1"/>
  <c r="N392" i="1"/>
  <c r="O392" i="1"/>
  <c r="P392" i="1"/>
  <c r="Q392" i="1"/>
  <c r="R392" i="1"/>
  <c r="S392" i="1"/>
  <c r="T392" i="1"/>
  <c r="U392" i="1"/>
  <c r="M393" i="1"/>
  <c r="N393" i="1"/>
  <c r="O393" i="1"/>
  <c r="P393" i="1"/>
  <c r="Q393" i="1"/>
  <c r="R393" i="1"/>
  <c r="S393" i="1"/>
  <c r="T393" i="1"/>
  <c r="U393" i="1"/>
  <c r="M394" i="1"/>
  <c r="N394" i="1"/>
  <c r="O394" i="1"/>
  <c r="P394" i="1"/>
  <c r="Q394" i="1"/>
  <c r="R394" i="1"/>
  <c r="S394" i="1"/>
  <c r="T394" i="1"/>
  <c r="U394" i="1"/>
  <c r="M395" i="1"/>
  <c r="N395" i="1"/>
  <c r="O395" i="1"/>
  <c r="P395" i="1"/>
  <c r="E112" i="2" s="1"/>
  <c r="Q395" i="1"/>
  <c r="R395" i="1"/>
  <c r="S395" i="1"/>
  <c r="T395" i="1"/>
  <c r="U395" i="1"/>
  <c r="M396" i="1"/>
  <c r="N396" i="1"/>
  <c r="O396" i="1"/>
  <c r="P396" i="1"/>
  <c r="E113" i="2" s="1"/>
  <c r="Q396" i="1"/>
  <c r="R396" i="1"/>
  <c r="S396" i="1"/>
  <c r="T396" i="1"/>
  <c r="U396" i="1"/>
  <c r="M397" i="1"/>
  <c r="N397" i="1"/>
  <c r="O397" i="1"/>
  <c r="P397" i="1"/>
  <c r="Q397" i="1"/>
  <c r="R397" i="1"/>
  <c r="S397" i="1"/>
  <c r="T397" i="1"/>
  <c r="U397" i="1"/>
  <c r="M398" i="1"/>
  <c r="N398" i="1"/>
  <c r="O398" i="1"/>
  <c r="P398" i="1"/>
  <c r="Q398" i="1"/>
  <c r="R398" i="1"/>
  <c r="S398" i="1"/>
  <c r="T398" i="1"/>
  <c r="U398" i="1"/>
  <c r="M399" i="1"/>
  <c r="N399" i="1"/>
  <c r="O399" i="1"/>
  <c r="P399" i="1"/>
  <c r="Q399" i="1"/>
  <c r="R399" i="1"/>
  <c r="S399" i="1"/>
  <c r="T399" i="1"/>
  <c r="U399" i="1"/>
  <c r="M400" i="1"/>
  <c r="N400" i="1"/>
  <c r="O400" i="1"/>
  <c r="P400" i="1"/>
  <c r="Q400" i="1"/>
  <c r="R400" i="1"/>
  <c r="S400" i="1"/>
  <c r="T400" i="1"/>
  <c r="U400" i="1"/>
  <c r="M401" i="1"/>
  <c r="N401" i="1"/>
  <c r="O401" i="1"/>
  <c r="P401" i="1"/>
  <c r="Q401" i="1"/>
  <c r="R401" i="1"/>
  <c r="S401" i="1"/>
  <c r="T401" i="1"/>
  <c r="U401" i="1"/>
  <c r="M402" i="1"/>
  <c r="N402" i="1"/>
  <c r="O402" i="1"/>
  <c r="P402" i="1"/>
  <c r="Q402" i="1"/>
  <c r="R402" i="1"/>
  <c r="S402" i="1"/>
  <c r="T402" i="1"/>
  <c r="U402" i="1"/>
  <c r="M403" i="1"/>
  <c r="N403" i="1"/>
  <c r="O403" i="1"/>
  <c r="P403" i="1"/>
  <c r="E120" i="2" s="1"/>
  <c r="Q403" i="1"/>
  <c r="R403" i="1"/>
  <c r="S403" i="1"/>
  <c r="T403" i="1"/>
  <c r="U403" i="1"/>
  <c r="M404" i="1"/>
  <c r="N404" i="1"/>
  <c r="O404" i="1"/>
  <c r="P404" i="1"/>
  <c r="E121" i="2" s="1"/>
  <c r="Q404" i="1"/>
  <c r="R404" i="1"/>
  <c r="S404" i="1"/>
  <c r="T404" i="1"/>
  <c r="U404" i="1"/>
  <c r="M405" i="1"/>
  <c r="N405" i="1"/>
  <c r="O405" i="1"/>
  <c r="P405" i="1"/>
  <c r="Q405" i="1"/>
  <c r="R405" i="1"/>
  <c r="S405" i="1"/>
  <c r="T405" i="1"/>
  <c r="U405" i="1"/>
  <c r="M406" i="1"/>
  <c r="N406" i="1"/>
  <c r="O406" i="1"/>
  <c r="P406" i="1"/>
  <c r="Q406" i="1"/>
  <c r="R406" i="1"/>
  <c r="S406" i="1"/>
  <c r="T406" i="1"/>
  <c r="U406" i="1"/>
  <c r="M407" i="1"/>
  <c r="N407" i="1"/>
  <c r="O407" i="1"/>
  <c r="P407" i="1"/>
  <c r="Q407" i="1"/>
  <c r="R407" i="1"/>
  <c r="S407" i="1"/>
  <c r="T407" i="1"/>
  <c r="U407" i="1"/>
  <c r="M408" i="1"/>
  <c r="N408" i="1"/>
  <c r="O408" i="1"/>
  <c r="P408" i="1"/>
  <c r="Q408" i="1"/>
  <c r="R408" i="1"/>
  <c r="S408" i="1"/>
  <c r="T408" i="1"/>
  <c r="U408" i="1"/>
  <c r="M409" i="1"/>
  <c r="N409" i="1"/>
  <c r="O409" i="1"/>
  <c r="P409" i="1"/>
  <c r="Q409" i="1"/>
  <c r="R409" i="1"/>
  <c r="S409" i="1"/>
  <c r="T409" i="1"/>
  <c r="U409" i="1"/>
  <c r="M410" i="1"/>
  <c r="N410" i="1"/>
  <c r="O410" i="1"/>
  <c r="P410" i="1"/>
  <c r="Q410" i="1"/>
  <c r="R410" i="1"/>
  <c r="S410" i="1"/>
  <c r="T410" i="1"/>
  <c r="U410" i="1"/>
  <c r="M411" i="1"/>
  <c r="N411" i="1"/>
  <c r="O411" i="1"/>
  <c r="P411" i="1"/>
  <c r="E128" i="2" s="1"/>
  <c r="Q411" i="1"/>
  <c r="R411" i="1"/>
  <c r="S411" i="1"/>
  <c r="T411" i="1"/>
  <c r="U411" i="1"/>
  <c r="M412" i="1"/>
  <c r="N412" i="1"/>
  <c r="O412" i="1"/>
  <c r="P412" i="1"/>
  <c r="E129" i="2" s="1"/>
  <c r="Q412" i="1"/>
  <c r="R412" i="1"/>
  <c r="S412" i="1"/>
  <c r="T412" i="1"/>
  <c r="U412" i="1"/>
  <c r="M413" i="1"/>
  <c r="N413" i="1"/>
  <c r="O413" i="1"/>
  <c r="P413" i="1"/>
  <c r="Q413" i="1"/>
  <c r="R413" i="1"/>
  <c r="S413" i="1"/>
  <c r="T413" i="1"/>
  <c r="U413" i="1"/>
  <c r="M414" i="1"/>
  <c r="N414" i="1"/>
  <c r="O414" i="1"/>
  <c r="P414" i="1"/>
  <c r="Q414" i="1"/>
  <c r="R414" i="1"/>
  <c r="S414" i="1"/>
  <c r="T414" i="1"/>
  <c r="U414" i="1"/>
  <c r="M415" i="1"/>
  <c r="N415" i="1"/>
  <c r="O415" i="1"/>
  <c r="P415" i="1"/>
  <c r="Q415" i="1"/>
  <c r="R415" i="1"/>
  <c r="S415" i="1"/>
  <c r="T415" i="1"/>
  <c r="U415" i="1"/>
  <c r="M416" i="1"/>
  <c r="N416" i="1"/>
  <c r="O416" i="1"/>
  <c r="P416" i="1"/>
  <c r="Q416" i="1"/>
  <c r="R416" i="1"/>
  <c r="S416" i="1"/>
  <c r="T416" i="1"/>
  <c r="U416" i="1"/>
  <c r="M417" i="1"/>
  <c r="N417" i="1"/>
  <c r="O417" i="1"/>
  <c r="P417" i="1"/>
  <c r="Q417" i="1"/>
  <c r="R417" i="1"/>
  <c r="S417" i="1"/>
  <c r="T417" i="1"/>
  <c r="U417" i="1"/>
  <c r="M418" i="1"/>
  <c r="N418" i="1"/>
  <c r="O418" i="1"/>
  <c r="P418" i="1"/>
  <c r="Q418" i="1"/>
  <c r="R418" i="1"/>
  <c r="S418" i="1"/>
  <c r="T418" i="1"/>
  <c r="U418" i="1"/>
  <c r="M419" i="1"/>
  <c r="N419" i="1"/>
  <c r="O419" i="1"/>
  <c r="P419" i="1"/>
  <c r="E136" i="2" s="1"/>
  <c r="Q419" i="1"/>
  <c r="R419" i="1"/>
  <c r="S419" i="1"/>
  <c r="T419" i="1"/>
  <c r="U419" i="1"/>
  <c r="M420" i="1"/>
  <c r="N420" i="1"/>
  <c r="O420" i="1"/>
  <c r="P420" i="1"/>
  <c r="E137" i="2" s="1"/>
  <c r="Q420" i="1"/>
  <c r="R420" i="1"/>
  <c r="S420" i="1"/>
  <c r="T420" i="1"/>
  <c r="U420" i="1"/>
  <c r="M421" i="1"/>
  <c r="N421" i="1"/>
  <c r="O421" i="1"/>
  <c r="P421" i="1"/>
  <c r="Q421" i="1"/>
  <c r="R421" i="1"/>
  <c r="S421" i="1"/>
  <c r="T421" i="1"/>
  <c r="U421" i="1"/>
  <c r="M422" i="1"/>
  <c r="N422" i="1"/>
  <c r="O422" i="1"/>
  <c r="P422" i="1"/>
  <c r="Q422" i="1"/>
  <c r="R422" i="1"/>
  <c r="S422" i="1"/>
  <c r="T422" i="1"/>
  <c r="U422" i="1"/>
  <c r="M423" i="1"/>
  <c r="N423" i="1"/>
  <c r="O423" i="1"/>
  <c r="P423" i="1"/>
  <c r="Q423" i="1"/>
  <c r="R423" i="1"/>
  <c r="S423" i="1"/>
  <c r="T423" i="1"/>
  <c r="U423" i="1"/>
  <c r="M424" i="1"/>
  <c r="N424" i="1"/>
  <c r="O424" i="1"/>
  <c r="P424" i="1"/>
  <c r="Q424" i="1"/>
  <c r="R424" i="1"/>
  <c r="S424" i="1"/>
  <c r="T424" i="1"/>
  <c r="U424" i="1"/>
  <c r="M425" i="1"/>
  <c r="N425" i="1"/>
  <c r="O425" i="1"/>
  <c r="P425" i="1"/>
  <c r="Q425" i="1"/>
  <c r="R425" i="1"/>
  <c r="S425" i="1"/>
  <c r="T425" i="1"/>
  <c r="U425" i="1"/>
  <c r="M426" i="1"/>
  <c r="N426" i="1"/>
  <c r="O426" i="1"/>
  <c r="P426" i="1"/>
  <c r="Q426" i="1"/>
  <c r="R426" i="1"/>
  <c r="S426" i="1"/>
  <c r="T426" i="1"/>
  <c r="U426" i="1"/>
  <c r="M427" i="1"/>
  <c r="N427" i="1"/>
  <c r="O427" i="1"/>
  <c r="P427" i="1"/>
  <c r="E144" i="2" s="1"/>
  <c r="Q427" i="1"/>
  <c r="R427" i="1"/>
  <c r="S427" i="1"/>
  <c r="T427" i="1"/>
  <c r="U427" i="1"/>
  <c r="M428" i="1"/>
  <c r="N428" i="1"/>
  <c r="O428" i="1"/>
  <c r="P428" i="1"/>
  <c r="E145" i="2" s="1"/>
  <c r="Q428" i="1"/>
  <c r="R428" i="1"/>
  <c r="S428" i="1"/>
  <c r="T428" i="1"/>
  <c r="U428" i="1"/>
  <c r="M429" i="1"/>
  <c r="N429" i="1"/>
  <c r="O429" i="1"/>
  <c r="P429" i="1"/>
  <c r="Q429" i="1"/>
  <c r="R429" i="1"/>
  <c r="S429" i="1"/>
  <c r="T429" i="1"/>
  <c r="U429" i="1"/>
  <c r="M430" i="1"/>
  <c r="N430" i="1"/>
  <c r="O430" i="1"/>
  <c r="P430" i="1"/>
  <c r="Q430" i="1"/>
  <c r="R430" i="1"/>
  <c r="S430" i="1"/>
  <c r="T430" i="1"/>
  <c r="U430" i="1"/>
  <c r="M431" i="1"/>
  <c r="N431" i="1"/>
  <c r="O431" i="1"/>
  <c r="P431" i="1"/>
  <c r="Q431" i="1"/>
  <c r="R431" i="1"/>
  <c r="S431" i="1"/>
  <c r="T431" i="1"/>
  <c r="U431" i="1"/>
  <c r="M432" i="1"/>
  <c r="N432" i="1"/>
  <c r="O432" i="1"/>
  <c r="P432" i="1"/>
  <c r="Q432" i="1"/>
  <c r="R432" i="1"/>
  <c r="S432" i="1"/>
  <c r="T432" i="1"/>
  <c r="U432" i="1"/>
  <c r="M433" i="1"/>
  <c r="N433" i="1"/>
  <c r="O433" i="1"/>
  <c r="P433" i="1"/>
  <c r="Q433" i="1"/>
  <c r="R433" i="1"/>
  <c r="S433" i="1"/>
  <c r="T433" i="1"/>
  <c r="U433" i="1"/>
  <c r="M434" i="1"/>
  <c r="N434" i="1"/>
  <c r="O434" i="1"/>
  <c r="P434" i="1"/>
  <c r="Q434" i="1"/>
  <c r="R434" i="1"/>
  <c r="S434" i="1"/>
  <c r="T434" i="1"/>
  <c r="U434" i="1"/>
  <c r="M435" i="1"/>
  <c r="N435" i="1"/>
  <c r="O435" i="1"/>
  <c r="P435" i="1"/>
  <c r="E152" i="2" s="1"/>
  <c r="Q435" i="1"/>
  <c r="R435" i="1"/>
  <c r="S435" i="1"/>
  <c r="T435" i="1"/>
  <c r="U435" i="1"/>
  <c r="M436" i="1"/>
  <c r="N436" i="1"/>
  <c r="O436" i="1"/>
  <c r="P436" i="1"/>
  <c r="E153" i="2" s="1"/>
  <c r="Q436" i="1"/>
  <c r="R436" i="1"/>
  <c r="S436" i="1"/>
  <c r="T436" i="1"/>
  <c r="U436" i="1"/>
  <c r="M437" i="1"/>
  <c r="N437" i="1"/>
  <c r="O437" i="1"/>
  <c r="P437" i="1"/>
  <c r="Q437" i="1"/>
  <c r="R437" i="1"/>
  <c r="S437" i="1"/>
  <c r="T437" i="1"/>
  <c r="U437" i="1"/>
  <c r="M438" i="1"/>
  <c r="N438" i="1"/>
  <c r="O438" i="1"/>
  <c r="P438" i="1"/>
  <c r="Q438" i="1"/>
  <c r="R438" i="1"/>
  <c r="S438" i="1"/>
  <c r="T438" i="1"/>
  <c r="U438" i="1"/>
  <c r="M439" i="1"/>
  <c r="N439" i="1"/>
  <c r="O439" i="1"/>
  <c r="P439" i="1"/>
  <c r="Q439" i="1"/>
  <c r="R439" i="1"/>
  <c r="S439" i="1"/>
  <c r="T439" i="1"/>
  <c r="U439" i="1"/>
  <c r="M440" i="1"/>
  <c r="N440" i="1"/>
  <c r="O440" i="1"/>
  <c r="P440" i="1"/>
  <c r="Q440" i="1"/>
  <c r="R440" i="1"/>
  <c r="S440" i="1"/>
  <c r="T440" i="1"/>
  <c r="U440" i="1"/>
  <c r="M441" i="1"/>
  <c r="N441" i="1"/>
  <c r="O441" i="1"/>
  <c r="P441" i="1"/>
  <c r="Q441" i="1"/>
  <c r="R441" i="1"/>
  <c r="S441" i="1"/>
  <c r="T441" i="1"/>
  <c r="U441" i="1"/>
  <c r="M442" i="1"/>
  <c r="N442" i="1"/>
  <c r="O442" i="1"/>
  <c r="P442" i="1"/>
  <c r="Q442" i="1"/>
  <c r="R442" i="1"/>
  <c r="S442" i="1"/>
  <c r="T442" i="1"/>
  <c r="U442" i="1"/>
  <c r="M443" i="1"/>
  <c r="N443" i="1"/>
  <c r="O443" i="1"/>
  <c r="P443" i="1"/>
  <c r="E160" i="2" s="1"/>
  <c r="Q443" i="1"/>
  <c r="R443" i="1"/>
  <c r="S443" i="1"/>
  <c r="T443" i="1"/>
  <c r="U443" i="1"/>
  <c r="M444" i="1"/>
  <c r="N444" i="1"/>
  <c r="O444" i="1"/>
  <c r="P444" i="1"/>
  <c r="E161" i="2" s="1"/>
  <c r="Q444" i="1"/>
  <c r="R444" i="1"/>
  <c r="S444" i="1"/>
  <c r="T444" i="1"/>
  <c r="U444" i="1"/>
  <c r="M445" i="1"/>
  <c r="N445" i="1"/>
  <c r="O445" i="1"/>
  <c r="P445" i="1"/>
  <c r="Q445" i="1"/>
  <c r="R445" i="1"/>
  <c r="S445" i="1"/>
  <c r="T445" i="1"/>
  <c r="U445" i="1"/>
  <c r="M446" i="1"/>
  <c r="N446" i="1"/>
  <c r="O446" i="1"/>
  <c r="P446" i="1"/>
  <c r="Q446" i="1"/>
  <c r="R446" i="1"/>
  <c r="S446" i="1"/>
  <c r="T446" i="1"/>
  <c r="U446" i="1"/>
  <c r="M447" i="1"/>
  <c r="N447" i="1"/>
  <c r="O447" i="1"/>
  <c r="P447" i="1"/>
  <c r="Q447" i="1"/>
  <c r="R447" i="1"/>
  <c r="S447" i="1"/>
  <c r="T447" i="1"/>
  <c r="U447" i="1"/>
  <c r="M448" i="1"/>
  <c r="N448" i="1"/>
  <c r="O448" i="1"/>
  <c r="P448" i="1"/>
  <c r="Q448" i="1"/>
  <c r="R448" i="1"/>
  <c r="S448" i="1"/>
  <c r="T448" i="1"/>
  <c r="U448" i="1"/>
  <c r="M449" i="1"/>
  <c r="N449" i="1"/>
  <c r="O449" i="1"/>
  <c r="P449" i="1"/>
  <c r="Q449" i="1"/>
  <c r="R449" i="1"/>
  <c r="S449" i="1"/>
  <c r="T449" i="1"/>
  <c r="U449" i="1"/>
  <c r="M450" i="1"/>
  <c r="N450" i="1"/>
  <c r="O450" i="1"/>
  <c r="P450" i="1"/>
  <c r="Q450" i="1"/>
  <c r="R450" i="1"/>
  <c r="S450" i="1"/>
  <c r="T450" i="1"/>
  <c r="U450" i="1"/>
  <c r="M451" i="1"/>
  <c r="N451" i="1"/>
  <c r="O451" i="1"/>
  <c r="P451" i="1"/>
  <c r="F68" i="2" s="1"/>
  <c r="Q451" i="1"/>
  <c r="R451" i="1"/>
  <c r="S451" i="1"/>
  <c r="T451" i="1"/>
  <c r="U451" i="1"/>
  <c r="M452" i="1"/>
  <c r="N452" i="1"/>
  <c r="O452" i="1"/>
  <c r="P452" i="1"/>
  <c r="F69" i="2" s="1"/>
  <c r="Q452" i="1"/>
  <c r="R452" i="1"/>
  <c r="S452" i="1"/>
  <c r="T452" i="1"/>
  <c r="U452" i="1"/>
  <c r="M453" i="1"/>
  <c r="N453" i="1"/>
  <c r="O453" i="1"/>
  <c r="P453" i="1"/>
  <c r="Q453" i="1"/>
  <c r="R453" i="1"/>
  <c r="S453" i="1"/>
  <c r="T453" i="1"/>
  <c r="U453" i="1"/>
  <c r="M454" i="1"/>
  <c r="N454" i="1"/>
  <c r="O454" i="1"/>
  <c r="P454" i="1"/>
  <c r="Q454" i="1"/>
  <c r="R454" i="1"/>
  <c r="S454" i="1"/>
  <c r="T454" i="1"/>
  <c r="U454" i="1"/>
  <c r="M455" i="1"/>
  <c r="N455" i="1"/>
  <c r="O455" i="1"/>
  <c r="P455" i="1"/>
  <c r="Q455" i="1"/>
  <c r="R455" i="1"/>
  <c r="S455" i="1"/>
  <c r="T455" i="1"/>
  <c r="U455" i="1"/>
  <c r="M456" i="1"/>
  <c r="N456" i="1"/>
  <c r="O456" i="1"/>
  <c r="P456" i="1"/>
  <c r="Q456" i="1"/>
  <c r="R456" i="1"/>
  <c r="S456" i="1"/>
  <c r="T456" i="1"/>
  <c r="U456" i="1"/>
  <c r="M457" i="1"/>
  <c r="N457" i="1"/>
  <c r="O457" i="1"/>
  <c r="P457" i="1"/>
  <c r="Q457" i="1"/>
  <c r="R457" i="1"/>
  <c r="S457" i="1"/>
  <c r="T457" i="1"/>
  <c r="U457" i="1"/>
  <c r="M458" i="1"/>
  <c r="N458" i="1"/>
  <c r="O458" i="1"/>
  <c r="P458" i="1"/>
  <c r="Q458" i="1"/>
  <c r="R458" i="1"/>
  <c r="S458" i="1"/>
  <c r="T458" i="1"/>
  <c r="U458" i="1"/>
  <c r="M459" i="1"/>
  <c r="N459" i="1"/>
  <c r="O459" i="1"/>
  <c r="P459" i="1"/>
  <c r="F76" i="2" s="1"/>
  <c r="Q459" i="1"/>
  <c r="R459" i="1"/>
  <c r="S459" i="1"/>
  <c r="T459" i="1"/>
  <c r="U459" i="1"/>
  <c r="M460" i="1"/>
  <c r="N460" i="1"/>
  <c r="O460" i="1"/>
  <c r="P460" i="1"/>
  <c r="F77" i="2" s="1"/>
  <c r="Q460" i="1"/>
  <c r="R460" i="1"/>
  <c r="S460" i="1"/>
  <c r="T460" i="1"/>
  <c r="U460" i="1"/>
  <c r="M461" i="1"/>
  <c r="N461" i="1"/>
  <c r="O461" i="1"/>
  <c r="P461" i="1"/>
  <c r="Q461" i="1"/>
  <c r="R461" i="1"/>
  <c r="S461" i="1"/>
  <c r="T461" i="1"/>
  <c r="U461" i="1"/>
  <c r="M462" i="1"/>
  <c r="N462" i="1"/>
  <c r="O462" i="1"/>
  <c r="P462" i="1"/>
  <c r="Q462" i="1"/>
  <c r="R462" i="1"/>
  <c r="S462" i="1"/>
  <c r="T462" i="1"/>
  <c r="U462" i="1"/>
  <c r="M463" i="1"/>
  <c r="N463" i="1"/>
  <c r="O463" i="1"/>
  <c r="P463" i="1"/>
  <c r="Q463" i="1"/>
  <c r="R463" i="1"/>
  <c r="S463" i="1"/>
  <c r="T463" i="1"/>
  <c r="U463" i="1"/>
  <c r="M464" i="1"/>
  <c r="N464" i="1"/>
  <c r="O464" i="1"/>
  <c r="P464" i="1"/>
  <c r="Q464" i="1"/>
  <c r="R464" i="1"/>
  <c r="S464" i="1"/>
  <c r="T464" i="1"/>
  <c r="U464" i="1"/>
  <c r="M465" i="1"/>
  <c r="N465" i="1"/>
  <c r="O465" i="1"/>
  <c r="P465" i="1"/>
  <c r="Q465" i="1"/>
  <c r="R465" i="1"/>
  <c r="S465" i="1"/>
  <c r="T465" i="1"/>
  <c r="U465" i="1"/>
  <c r="M466" i="1"/>
  <c r="N466" i="1"/>
  <c r="O466" i="1"/>
  <c r="P466" i="1"/>
  <c r="Q466" i="1"/>
  <c r="R466" i="1"/>
  <c r="S466" i="1"/>
  <c r="T466" i="1"/>
  <c r="U466" i="1"/>
  <c r="M467" i="1"/>
  <c r="N467" i="1"/>
  <c r="O467" i="1"/>
  <c r="P467" i="1"/>
  <c r="F84" i="2" s="1"/>
  <c r="Q467" i="1"/>
  <c r="R467" i="1"/>
  <c r="S467" i="1"/>
  <c r="T467" i="1"/>
  <c r="U467" i="1"/>
  <c r="M468" i="1"/>
  <c r="N468" i="1"/>
  <c r="O468" i="1"/>
  <c r="P468" i="1"/>
  <c r="F85" i="2" s="1"/>
  <c r="Q468" i="1"/>
  <c r="R468" i="1"/>
  <c r="S468" i="1"/>
  <c r="T468" i="1"/>
  <c r="U468" i="1"/>
  <c r="M469" i="1"/>
  <c r="N469" i="1"/>
  <c r="O469" i="1"/>
  <c r="P469" i="1"/>
  <c r="Q469" i="1"/>
  <c r="R469" i="1"/>
  <c r="S469" i="1"/>
  <c r="T469" i="1"/>
  <c r="U469" i="1"/>
  <c r="M470" i="1"/>
  <c r="N470" i="1"/>
  <c r="O470" i="1"/>
  <c r="P470" i="1"/>
  <c r="Q470" i="1"/>
  <c r="R470" i="1"/>
  <c r="S470" i="1"/>
  <c r="T470" i="1"/>
  <c r="U470" i="1"/>
  <c r="M471" i="1"/>
  <c r="N471" i="1"/>
  <c r="O471" i="1"/>
  <c r="P471" i="1"/>
  <c r="Q471" i="1"/>
  <c r="R471" i="1"/>
  <c r="S471" i="1"/>
  <c r="T471" i="1"/>
  <c r="U471" i="1"/>
  <c r="M472" i="1"/>
  <c r="N472" i="1"/>
  <c r="O472" i="1"/>
  <c r="P472" i="1"/>
  <c r="Q472" i="1"/>
  <c r="R472" i="1"/>
  <c r="S472" i="1"/>
  <c r="T472" i="1"/>
  <c r="U472" i="1"/>
  <c r="M473" i="1"/>
  <c r="N473" i="1"/>
  <c r="O473" i="1"/>
  <c r="P473" i="1"/>
  <c r="Q473" i="1"/>
  <c r="R473" i="1"/>
  <c r="S473" i="1"/>
  <c r="T473" i="1"/>
  <c r="U473" i="1"/>
  <c r="M474" i="1"/>
  <c r="N474" i="1"/>
  <c r="O474" i="1"/>
  <c r="P474" i="1"/>
  <c r="Q474" i="1"/>
  <c r="R474" i="1"/>
  <c r="S474" i="1"/>
  <c r="T474" i="1"/>
  <c r="U474" i="1"/>
  <c r="M475" i="1"/>
  <c r="N475" i="1"/>
  <c r="O475" i="1"/>
  <c r="P475" i="1"/>
  <c r="F92" i="2" s="1"/>
  <c r="Q475" i="1"/>
  <c r="R475" i="1"/>
  <c r="S475" i="1"/>
  <c r="T475" i="1"/>
  <c r="U475" i="1"/>
  <c r="M476" i="1"/>
  <c r="N476" i="1"/>
  <c r="O476" i="1"/>
  <c r="P476" i="1"/>
  <c r="F93" i="2" s="1"/>
  <c r="Q476" i="1"/>
  <c r="R476" i="1"/>
  <c r="S476" i="1"/>
  <c r="T476" i="1"/>
  <c r="U476" i="1"/>
  <c r="M477" i="1"/>
  <c r="N477" i="1"/>
  <c r="O477" i="1"/>
  <c r="P477" i="1"/>
  <c r="Q477" i="1"/>
  <c r="R477" i="1"/>
  <c r="S477" i="1"/>
  <c r="T477" i="1"/>
  <c r="U477" i="1"/>
  <c r="M478" i="1"/>
  <c r="N478" i="1"/>
  <c r="O478" i="1"/>
  <c r="P478" i="1"/>
  <c r="Q478" i="1"/>
  <c r="R478" i="1"/>
  <c r="S478" i="1"/>
  <c r="T478" i="1"/>
  <c r="U478" i="1"/>
  <c r="M479" i="1"/>
  <c r="N479" i="1"/>
  <c r="O479" i="1"/>
  <c r="P479" i="1"/>
  <c r="Q479" i="1"/>
  <c r="R479" i="1"/>
  <c r="S479" i="1"/>
  <c r="T479" i="1"/>
  <c r="U479" i="1"/>
  <c r="M480" i="1"/>
  <c r="N480" i="1"/>
  <c r="O480" i="1"/>
  <c r="P480" i="1"/>
  <c r="Q480" i="1"/>
  <c r="R480" i="1"/>
  <c r="S480" i="1"/>
  <c r="T480" i="1"/>
  <c r="U480" i="1"/>
  <c r="M481" i="1"/>
  <c r="N481" i="1"/>
  <c r="O481" i="1"/>
  <c r="P481" i="1"/>
  <c r="Q481" i="1"/>
  <c r="R481" i="1"/>
  <c r="S481" i="1"/>
  <c r="T481" i="1"/>
  <c r="U481" i="1"/>
  <c r="M482" i="1"/>
  <c r="N482" i="1"/>
  <c r="O482" i="1"/>
  <c r="P482" i="1"/>
  <c r="Q482" i="1"/>
  <c r="R482" i="1"/>
  <c r="S482" i="1"/>
  <c r="T482" i="1"/>
  <c r="U482" i="1"/>
  <c r="M483" i="1"/>
  <c r="N483" i="1"/>
  <c r="O483" i="1"/>
  <c r="P483" i="1"/>
  <c r="F100" i="2" s="1"/>
  <c r="Q483" i="1"/>
  <c r="R483" i="1"/>
  <c r="S483" i="1"/>
  <c r="T483" i="1"/>
  <c r="U483" i="1"/>
  <c r="M484" i="1"/>
  <c r="N484" i="1"/>
  <c r="O484" i="1"/>
  <c r="P484" i="1"/>
  <c r="F101" i="2" s="1"/>
  <c r="Q484" i="1"/>
  <c r="R484" i="1"/>
  <c r="S484" i="1"/>
  <c r="T484" i="1"/>
  <c r="U484" i="1"/>
  <c r="M485" i="1"/>
  <c r="N485" i="1"/>
  <c r="O485" i="1"/>
  <c r="P485" i="1"/>
  <c r="Q485" i="1"/>
  <c r="R485" i="1"/>
  <c r="S485" i="1"/>
  <c r="T485" i="1"/>
  <c r="U485" i="1"/>
  <c r="M486" i="1"/>
  <c r="N486" i="1"/>
  <c r="O486" i="1"/>
  <c r="P486" i="1"/>
  <c r="Q486" i="1"/>
  <c r="R486" i="1"/>
  <c r="S486" i="1"/>
  <c r="T486" i="1"/>
  <c r="U486" i="1"/>
  <c r="M487" i="1"/>
  <c r="N487" i="1"/>
  <c r="O487" i="1"/>
  <c r="P487" i="1"/>
  <c r="Q487" i="1"/>
  <c r="R487" i="1"/>
  <c r="S487" i="1"/>
  <c r="T487" i="1"/>
  <c r="U487" i="1"/>
  <c r="M488" i="1"/>
  <c r="N488" i="1"/>
  <c r="O488" i="1"/>
  <c r="P488" i="1"/>
  <c r="Q488" i="1"/>
  <c r="R488" i="1"/>
  <c r="S488" i="1"/>
  <c r="T488" i="1"/>
  <c r="U488" i="1"/>
  <c r="M489" i="1"/>
  <c r="N489" i="1"/>
  <c r="O489" i="1"/>
  <c r="P489" i="1"/>
  <c r="Q489" i="1"/>
  <c r="R489" i="1"/>
  <c r="S489" i="1"/>
  <c r="T489" i="1"/>
  <c r="U489" i="1"/>
  <c r="M490" i="1"/>
  <c r="N490" i="1"/>
  <c r="O490" i="1"/>
  <c r="P490" i="1"/>
  <c r="Q490" i="1"/>
  <c r="R490" i="1"/>
  <c r="S490" i="1"/>
  <c r="T490" i="1"/>
  <c r="U490" i="1"/>
  <c r="M491" i="1"/>
  <c r="N491" i="1"/>
  <c r="O491" i="1"/>
  <c r="P491" i="1"/>
  <c r="F108" i="2" s="1"/>
  <c r="Q491" i="1"/>
  <c r="R491" i="1"/>
  <c r="S491" i="1"/>
  <c r="T491" i="1"/>
  <c r="U491" i="1"/>
  <c r="M492" i="1"/>
  <c r="N492" i="1"/>
  <c r="O492" i="1"/>
  <c r="P492" i="1"/>
  <c r="F109" i="2" s="1"/>
  <c r="Q492" i="1"/>
  <c r="R492" i="1"/>
  <c r="S492" i="1"/>
  <c r="T492" i="1"/>
  <c r="U492" i="1"/>
  <c r="M493" i="1"/>
  <c r="N493" i="1"/>
  <c r="O493" i="1"/>
  <c r="P493" i="1"/>
  <c r="Q493" i="1"/>
  <c r="R493" i="1"/>
  <c r="S493" i="1"/>
  <c r="T493" i="1"/>
  <c r="U493" i="1"/>
  <c r="M494" i="1"/>
  <c r="N494" i="1"/>
  <c r="O494" i="1"/>
  <c r="P494" i="1"/>
  <c r="Q494" i="1"/>
  <c r="R494" i="1"/>
  <c r="S494" i="1"/>
  <c r="T494" i="1"/>
  <c r="U494" i="1"/>
  <c r="M495" i="1"/>
  <c r="N495" i="1"/>
  <c r="O495" i="1"/>
  <c r="P495" i="1"/>
  <c r="Q495" i="1"/>
  <c r="R495" i="1"/>
  <c r="S495" i="1"/>
  <c r="T495" i="1"/>
  <c r="U495" i="1"/>
  <c r="M496" i="1"/>
  <c r="N496" i="1"/>
  <c r="O496" i="1"/>
  <c r="P496" i="1"/>
  <c r="Q496" i="1"/>
  <c r="R496" i="1"/>
  <c r="S496" i="1"/>
  <c r="T496" i="1"/>
  <c r="U496" i="1"/>
  <c r="M497" i="1"/>
  <c r="N497" i="1"/>
  <c r="O497" i="1"/>
  <c r="P497" i="1"/>
  <c r="Q497" i="1"/>
  <c r="R497" i="1"/>
  <c r="S497" i="1"/>
  <c r="T497" i="1"/>
  <c r="U497" i="1"/>
  <c r="M498" i="1"/>
  <c r="N498" i="1"/>
  <c r="O498" i="1"/>
  <c r="P498" i="1"/>
  <c r="Q498" i="1"/>
  <c r="R498" i="1"/>
  <c r="S498" i="1"/>
  <c r="T498" i="1"/>
  <c r="U498" i="1"/>
  <c r="M499" i="1"/>
  <c r="N499" i="1"/>
  <c r="O499" i="1"/>
  <c r="P499" i="1"/>
  <c r="F116" i="2" s="1"/>
  <c r="Q499" i="1"/>
  <c r="R499" i="1"/>
  <c r="S499" i="1"/>
  <c r="T499" i="1"/>
  <c r="U499" i="1"/>
  <c r="M500" i="1"/>
  <c r="N500" i="1"/>
  <c r="O500" i="1"/>
  <c r="P500" i="1"/>
  <c r="F117" i="2" s="1"/>
  <c r="Q500" i="1"/>
  <c r="R500" i="1"/>
  <c r="S500" i="1"/>
  <c r="T500" i="1"/>
  <c r="U500" i="1"/>
  <c r="M501" i="1"/>
  <c r="N501" i="1"/>
  <c r="O501" i="1"/>
  <c r="P501" i="1"/>
  <c r="Q501" i="1"/>
  <c r="R501" i="1"/>
  <c r="S501" i="1"/>
  <c r="T501" i="1"/>
  <c r="U501" i="1"/>
  <c r="M502" i="1"/>
  <c r="N502" i="1"/>
  <c r="O502" i="1"/>
  <c r="P502" i="1"/>
  <c r="Q502" i="1"/>
  <c r="R502" i="1"/>
  <c r="S502" i="1"/>
  <c r="T502" i="1"/>
  <c r="U502" i="1"/>
  <c r="M503" i="1"/>
  <c r="N503" i="1"/>
  <c r="O503" i="1"/>
  <c r="P503" i="1"/>
  <c r="Q503" i="1"/>
  <c r="R503" i="1"/>
  <c r="S503" i="1"/>
  <c r="T503" i="1"/>
  <c r="U503" i="1"/>
  <c r="M504" i="1"/>
  <c r="N504" i="1"/>
  <c r="O504" i="1"/>
  <c r="P504" i="1"/>
  <c r="Q504" i="1"/>
  <c r="R504" i="1"/>
  <c r="S504" i="1"/>
  <c r="T504" i="1"/>
  <c r="U504" i="1"/>
  <c r="M505" i="1"/>
  <c r="N505" i="1"/>
  <c r="O505" i="1"/>
  <c r="P505" i="1"/>
  <c r="Q505" i="1"/>
  <c r="R505" i="1"/>
  <c r="S505" i="1"/>
  <c r="T505" i="1"/>
  <c r="U505" i="1"/>
  <c r="M506" i="1"/>
  <c r="N506" i="1"/>
  <c r="O506" i="1"/>
  <c r="P506" i="1"/>
  <c r="Q506" i="1"/>
  <c r="R506" i="1"/>
  <c r="S506" i="1"/>
  <c r="T506" i="1"/>
  <c r="U506" i="1"/>
  <c r="M507" i="1"/>
  <c r="N507" i="1"/>
  <c r="O507" i="1"/>
  <c r="P507" i="1"/>
  <c r="F124" i="2" s="1"/>
  <c r="Q507" i="1"/>
  <c r="R507" i="1"/>
  <c r="S507" i="1"/>
  <c r="T507" i="1"/>
  <c r="U507" i="1"/>
  <c r="M508" i="1"/>
  <c r="N508" i="1"/>
  <c r="O508" i="1"/>
  <c r="P508" i="1"/>
  <c r="F125" i="2" s="1"/>
  <c r="Q508" i="1"/>
  <c r="R508" i="1"/>
  <c r="S508" i="1"/>
  <c r="T508" i="1"/>
  <c r="U508" i="1"/>
  <c r="M509" i="1"/>
  <c r="N509" i="1"/>
  <c r="O509" i="1"/>
  <c r="P509" i="1"/>
  <c r="Q509" i="1"/>
  <c r="R509" i="1"/>
  <c r="S509" i="1"/>
  <c r="T509" i="1"/>
  <c r="U509" i="1"/>
  <c r="M510" i="1"/>
  <c r="N510" i="1"/>
  <c r="O510" i="1"/>
  <c r="P510" i="1"/>
  <c r="Q510" i="1"/>
  <c r="R510" i="1"/>
  <c r="S510" i="1"/>
  <c r="T510" i="1"/>
  <c r="U510" i="1"/>
  <c r="M511" i="1"/>
  <c r="N511" i="1"/>
  <c r="O511" i="1"/>
  <c r="P511" i="1"/>
  <c r="Q511" i="1"/>
  <c r="R511" i="1"/>
  <c r="S511" i="1"/>
  <c r="T511" i="1"/>
  <c r="U511" i="1"/>
  <c r="M512" i="1"/>
  <c r="N512" i="1"/>
  <c r="O512" i="1"/>
  <c r="P512" i="1"/>
  <c r="Q512" i="1"/>
  <c r="R512" i="1"/>
  <c r="S512" i="1"/>
  <c r="T512" i="1"/>
  <c r="U512" i="1"/>
  <c r="M513" i="1"/>
  <c r="N513" i="1"/>
  <c r="O513" i="1"/>
  <c r="P513" i="1"/>
  <c r="Q513" i="1"/>
  <c r="R513" i="1"/>
  <c r="S513" i="1"/>
  <c r="T513" i="1"/>
  <c r="U513" i="1"/>
  <c r="M514" i="1"/>
  <c r="N514" i="1"/>
  <c r="O514" i="1"/>
  <c r="P514" i="1"/>
  <c r="Q514" i="1"/>
  <c r="R514" i="1"/>
  <c r="S514" i="1"/>
  <c r="T514" i="1"/>
  <c r="U514" i="1"/>
  <c r="M515" i="1"/>
  <c r="N515" i="1"/>
  <c r="O515" i="1"/>
  <c r="P515" i="1"/>
  <c r="F132" i="2" s="1"/>
  <c r="Q515" i="1"/>
  <c r="R515" i="1"/>
  <c r="S515" i="1"/>
  <c r="T515" i="1"/>
  <c r="U515" i="1"/>
  <c r="M516" i="1"/>
  <c r="N516" i="1"/>
  <c r="O516" i="1"/>
  <c r="P516" i="1"/>
  <c r="F133" i="2" s="1"/>
  <c r="Q516" i="1"/>
  <c r="R516" i="1"/>
  <c r="S516" i="1"/>
  <c r="T516" i="1"/>
  <c r="U516" i="1"/>
  <c r="M517" i="1"/>
  <c r="N517" i="1"/>
  <c r="O517" i="1"/>
  <c r="P517" i="1"/>
  <c r="Q517" i="1"/>
  <c r="R517" i="1"/>
  <c r="S517" i="1"/>
  <c r="T517" i="1"/>
  <c r="U517" i="1"/>
  <c r="M518" i="1"/>
  <c r="N518" i="1"/>
  <c r="O518" i="1"/>
  <c r="P518" i="1"/>
  <c r="Q518" i="1"/>
  <c r="R518" i="1"/>
  <c r="S518" i="1"/>
  <c r="T518" i="1"/>
  <c r="U518" i="1"/>
  <c r="M519" i="1"/>
  <c r="N519" i="1"/>
  <c r="O519" i="1"/>
  <c r="P519" i="1"/>
  <c r="Q519" i="1"/>
  <c r="R519" i="1"/>
  <c r="S519" i="1"/>
  <c r="T519" i="1"/>
  <c r="U519" i="1"/>
  <c r="M520" i="1"/>
  <c r="N520" i="1"/>
  <c r="O520" i="1"/>
  <c r="P520" i="1"/>
  <c r="Q520" i="1"/>
  <c r="R520" i="1"/>
  <c r="S520" i="1"/>
  <c r="T520" i="1"/>
  <c r="U520" i="1"/>
  <c r="M521" i="1"/>
  <c r="N521" i="1"/>
  <c r="O521" i="1"/>
  <c r="P521" i="1"/>
  <c r="Q521" i="1"/>
  <c r="R521" i="1"/>
  <c r="S521" i="1"/>
  <c r="T521" i="1"/>
  <c r="U521" i="1"/>
  <c r="M522" i="1"/>
  <c r="N522" i="1"/>
  <c r="O522" i="1"/>
  <c r="P522" i="1"/>
  <c r="Q522" i="1"/>
  <c r="R522" i="1"/>
  <c r="S522" i="1"/>
  <c r="T522" i="1"/>
  <c r="U522" i="1"/>
  <c r="M523" i="1"/>
  <c r="N523" i="1"/>
  <c r="O523" i="1"/>
  <c r="P523" i="1"/>
  <c r="F140" i="2" s="1"/>
  <c r="Q523" i="1"/>
  <c r="R523" i="1"/>
  <c r="S523" i="1"/>
  <c r="T523" i="1"/>
  <c r="U523" i="1"/>
  <c r="M524" i="1"/>
  <c r="N524" i="1"/>
  <c r="O524" i="1"/>
  <c r="P524" i="1"/>
  <c r="F141" i="2" s="1"/>
  <c r="Q524" i="1"/>
  <c r="R524" i="1"/>
  <c r="S524" i="1"/>
  <c r="T524" i="1"/>
  <c r="U524" i="1"/>
  <c r="M525" i="1"/>
  <c r="N525" i="1"/>
  <c r="O525" i="1"/>
  <c r="P525" i="1"/>
  <c r="Q525" i="1"/>
  <c r="R525" i="1"/>
  <c r="S525" i="1"/>
  <c r="T525" i="1"/>
  <c r="U525" i="1"/>
  <c r="M526" i="1"/>
  <c r="N526" i="1"/>
  <c r="O526" i="1"/>
  <c r="P526" i="1"/>
  <c r="Q526" i="1"/>
  <c r="R526" i="1"/>
  <c r="S526" i="1"/>
  <c r="T526" i="1"/>
  <c r="U526" i="1"/>
  <c r="M527" i="1"/>
  <c r="N527" i="1"/>
  <c r="O527" i="1"/>
  <c r="P527" i="1"/>
  <c r="Q527" i="1"/>
  <c r="R527" i="1"/>
  <c r="S527" i="1"/>
  <c r="T527" i="1"/>
  <c r="U527" i="1"/>
  <c r="M528" i="1"/>
  <c r="N528" i="1"/>
  <c r="O528" i="1"/>
  <c r="P528" i="1"/>
  <c r="Q528" i="1"/>
  <c r="R528" i="1"/>
  <c r="S528" i="1"/>
  <c r="T528" i="1"/>
  <c r="U528" i="1"/>
  <c r="M529" i="1"/>
  <c r="N529" i="1"/>
  <c r="O529" i="1"/>
  <c r="P529" i="1"/>
  <c r="Q529" i="1"/>
  <c r="R529" i="1"/>
  <c r="S529" i="1"/>
  <c r="T529" i="1"/>
  <c r="U529" i="1"/>
  <c r="M530" i="1"/>
  <c r="N530" i="1"/>
  <c r="O530" i="1"/>
  <c r="P530" i="1"/>
  <c r="Q530" i="1"/>
  <c r="R530" i="1"/>
  <c r="S530" i="1"/>
  <c r="T530" i="1"/>
  <c r="U530" i="1"/>
  <c r="M531" i="1"/>
  <c r="N531" i="1"/>
  <c r="O531" i="1"/>
  <c r="P531" i="1"/>
  <c r="F148" i="2" s="1"/>
  <c r="Q531" i="1"/>
  <c r="R531" i="1"/>
  <c r="S531" i="1"/>
  <c r="T531" i="1"/>
  <c r="U531" i="1"/>
  <c r="M532" i="1"/>
  <c r="N532" i="1"/>
  <c r="O532" i="1"/>
  <c r="P532" i="1"/>
  <c r="F149" i="2" s="1"/>
  <c r="Q532" i="1"/>
  <c r="R532" i="1"/>
  <c r="S532" i="1"/>
  <c r="T532" i="1"/>
  <c r="U532" i="1"/>
  <c r="M533" i="1"/>
  <c r="N533" i="1"/>
  <c r="O533" i="1"/>
  <c r="P533" i="1"/>
  <c r="Q533" i="1"/>
  <c r="R533" i="1"/>
  <c r="S533" i="1"/>
  <c r="T533" i="1"/>
  <c r="U533" i="1"/>
  <c r="M534" i="1"/>
  <c r="N534" i="1"/>
  <c r="O534" i="1"/>
  <c r="P534" i="1"/>
  <c r="Q534" i="1"/>
  <c r="R534" i="1"/>
  <c r="S534" i="1"/>
  <c r="T534" i="1"/>
  <c r="U534" i="1"/>
  <c r="M535" i="1"/>
  <c r="N535" i="1"/>
  <c r="O535" i="1"/>
  <c r="P535" i="1"/>
  <c r="Q535" i="1"/>
  <c r="R535" i="1"/>
  <c r="S535" i="1"/>
  <c r="T535" i="1"/>
  <c r="U535" i="1"/>
  <c r="M536" i="1"/>
  <c r="N536" i="1"/>
  <c r="O536" i="1"/>
  <c r="P536" i="1"/>
  <c r="Q536" i="1"/>
  <c r="R536" i="1"/>
  <c r="S536" i="1"/>
  <c r="T536" i="1"/>
  <c r="U536" i="1"/>
  <c r="M537" i="1"/>
  <c r="N537" i="1"/>
  <c r="O537" i="1"/>
  <c r="P537" i="1"/>
  <c r="Q537" i="1"/>
  <c r="R537" i="1"/>
  <c r="S537" i="1"/>
  <c r="T537" i="1"/>
  <c r="U537" i="1"/>
  <c r="M538" i="1"/>
  <c r="N538" i="1"/>
  <c r="O538" i="1"/>
  <c r="P538" i="1"/>
  <c r="Q538" i="1"/>
  <c r="R538" i="1"/>
  <c r="S538" i="1"/>
  <c r="T538" i="1"/>
  <c r="U538" i="1"/>
  <c r="M539" i="1"/>
  <c r="N539" i="1"/>
  <c r="O539" i="1"/>
  <c r="P539" i="1"/>
  <c r="F156" i="2" s="1"/>
  <c r="Q539" i="1"/>
  <c r="R539" i="1"/>
  <c r="S539" i="1"/>
  <c r="T539" i="1"/>
  <c r="U539" i="1"/>
  <c r="M540" i="1"/>
  <c r="N540" i="1"/>
  <c r="O540" i="1"/>
  <c r="P540" i="1"/>
  <c r="F157" i="2" s="1"/>
  <c r="Q540" i="1"/>
  <c r="R540" i="1"/>
  <c r="S540" i="1"/>
  <c r="T540" i="1"/>
  <c r="U540" i="1"/>
  <c r="M541" i="1"/>
  <c r="N541" i="1"/>
  <c r="O541" i="1"/>
  <c r="P541" i="1"/>
  <c r="Q541" i="1"/>
  <c r="R541" i="1"/>
  <c r="S541" i="1"/>
  <c r="T541" i="1"/>
  <c r="U541" i="1"/>
  <c r="M542" i="1"/>
  <c r="N542" i="1"/>
  <c r="O542" i="1"/>
  <c r="P542" i="1"/>
  <c r="Q542" i="1"/>
  <c r="R542" i="1"/>
  <c r="S542" i="1"/>
  <c r="T542" i="1"/>
  <c r="U542" i="1"/>
  <c r="M543" i="1"/>
  <c r="N543" i="1"/>
  <c r="O543" i="1"/>
  <c r="P543" i="1"/>
  <c r="Q543" i="1"/>
  <c r="R543" i="1"/>
  <c r="S543" i="1"/>
  <c r="T543" i="1"/>
  <c r="U543" i="1"/>
  <c r="M544" i="1"/>
  <c r="N544" i="1"/>
  <c r="O544" i="1"/>
  <c r="P544" i="1"/>
  <c r="Q544" i="1"/>
  <c r="R544" i="1"/>
  <c r="S544" i="1"/>
  <c r="T544" i="1"/>
  <c r="U544" i="1"/>
  <c r="M545" i="1"/>
  <c r="N545" i="1"/>
  <c r="O545" i="1"/>
  <c r="P545" i="1"/>
  <c r="Q545" i="1"/>
  <c r="R545" i="1"/>
  <c r="S545" i="1"/>
  <c r="T545" i="1"/>
  <c r="U545" i="1"/>
  <c r="M546" i="1"/>
  <c r="N546" i="1"/>
  <c r="O546" i="1"/>
  <c r="P546" i="1"/>
  <c r="Q546" i="1"/>
  <c r="R546" i="1"/>
  <c r="S546" i="1"/>
  <c r="T546" i="1"/>
  <c r="U546" i="1"/>
  <c r="M547" i="1"/>
  <c r="N547" i="1"/>
  <c r="O547" i="1"/>
  <c r="P547" i="1"/>
  <c r="F164" i="2" s="1"/>
  <c r="Q547" i="1"/>
  <c r="R547" i="1"/>
  <c r="S547" i="1"/>
  <c r="T547" i="1"/>
  <c r="U547" i="1"/>
  <c r="M548" i="1"/>
  <c r="N548" i="1"/>
  <c r="O548" i="1"/>
  <c r="P548" i="1"/>
  <c r="F165" i="2" s="1"/>
  <c r="Q548" i="1"/>
  <c r="R548" i="1"/>
  <c r="S548" i="1"/>
  <c r="T548" i="1"/>
  <c r="U548" i="1"/>
  <c r="M549" i="1"/>
  <c r="N549" i="1"/>
  <c r="O549" i="1"/>
  <c r="P549" i="1"/>
  <c r="Q549" i="1"/>
  <c r="R549" i="1"/>
  <c r="S549" i="1"/>
  <c r="T549" i="1"/>
  <c r="U549" i="1"/>
  <c r="M550" i="1"/>
  <c r="N550" i="1"/>
  <c r="O550" i="1"/>
  <c r="P550" i="1"/>
  <c r="Q550" i="1"/>
  <c r="R550" i="1"/>
  <c r="S550" i="1"/>
  <c r="T550" i="1"/>
  <c r="U550" i="1"/>
  <c r="M551" i="1"/>
  <c r="N551" i="1"/>
  <c r="O551" i="1"/>
  <c r="P551" i="1"/>
  <c r="Q551" i="1"/>
  <c r="R551" i="1"/>
  <c r="S551" i="1"/>
  <c r="T551" i="1"/>
  <c r="U551" i="1"/>
  <c r="M552" i="1"/>
  <c r="N552" i="1"/>
  <c r="O552" i="1"/>
  <c r="P552" i="1"/>
  <c r="Q552" i="1"/>
  <c r="R552" i="1"/>
  <c r="S552" i="1"/>
  <c r="T552" i="1"/>
  <c r="U552" i="1"/>
  <c r="M553" i="1"/>
  <c r="N553" i="1"/>
  <c r="O553" i="1"/>
  <c r="P553" i="1"/>
  <c r="Q553" i="1"/>
  <c r="R553" i="1"/>
  <c r="S553" i="1"/>
  <c r="T553" i="1"/>
  <c r="U553" i="1"/>
  <c r="M554" i="1"/>
  <c r="N554" i="1"/>
  <c r="O554" i="1"/>
  <c r="P554" i="1"/>
  <c r="Q554" i="1"/>
  <c r="R554" i="1"/>
  <c r="S554" i="1"/>
  <c r="T554" i="1"/>
  <c r="U554" i="1"/>
  <c r="M555" i="1"/>
  <c r="N555" i="1"/>
  <c r="O555" i="1"/>
  <c r="P555" i="1"/>
  <c r="G72" i="2" s="1"/>
  <c r="Q555" i="1"/>
  <c r="R555" i="1"/>
  <c r="S555" i="1"/>
  <c r="T555" i="1"/>
  <c r="U555" i="1"/>
  <c r="M556" i="1"/>
  <c r="N556" i="1"/>
  <c r="O556" i="1"/>
  <c r="P556" i="1"/>
  <c r="G73" i="2" s="1"/>
  <c r="Q556" i="1"/>
  <c r="R556" i="1"/>
  <c r="S556" i="1"/>
  <c r="T556" i="1"/>
  <c r="U556" i="1"/>
  <c r="M557" i="1"/>
  <c r="N557" i="1"/>
  <c r="O557" i="1"/>
  <c r="P557" i="1"/>
  <c r="Q557" i="1"/>
  <c r="R557" i="1"/>
  <c r="S557" i="1"/>
  <c r="T557" i="1"/>
  <c r="U557" i="1"/>
  <c r="M558" i="1"/>
  <c r="N558" i="1"/>
  <c r="O558" i="1"/>
  <c r="P558" i="1"/>
  <c r="Q558" i="1"/>
  <c r="R558" i="1"/>
  <c r="S558" i="1"/>
  <c r="T558" i="1"/>
  <c r="U558" i="1"/>
  <c r="M559" i="1"/>
  <c r="N559" i="1"/>
  <c r="O559" i="1"/>
  <c r="P559" i="1"/>
  <c r="Q559" i="1"/>
  <c r="R559" i="1"/>
  <c r="S559" i="1"/>
  <c r="T559" i="1"/>
  <c r="U559" i="1"/>
  <c r="M560" i="1"/>
  <c r="N560" i="1"/>
  <c r="O560" i="1"/>
  <c r="P560" i="1"/>
  <c r="Q560" i="1"/>
  <c r="R560" i="1"/>
  <c r="S560" i="1"/>
  <c r="T560" i="1"/>
  <c r="U560" i="1"/>
  <c r="M561" i="1"/>
  <c r="N561" i="1"/>
  <c r="O561" i="1"/>
  <c r="P561" i="1"/>
  <c r="Q561" i="1"/>
  <c r="R561" i="1"/>
  <c r="S561" i="1"/>
  <c r="T561" i="1"/>
  <c r="U561" i="1"/>
  <c r="M562" i="1"/>
  <c r="N562" i="1"/>
  <c r="O562" i="1"/>
  <c r="P562" i="1"/>
  <c r="Q562" i="1"/>
  <c r="R562" i="1"/>
  <c r="S562" i="1"/>
  <c r="T562" i="1"/>
  <c r="U562" i="1"/>
  <c r="M563" i="1"/>
  <c r="N563" i="1"/>
  <c r="O563" i="1"/>
  <c r="P563" i="1"/>
  <c r="G80" i="2" s="1"/>
  <c r="Q563" i="1"/>
  <c r="R563" i="1"/>
  <c r="S563" i="1"/>
  <c r="T563" i="1"/>
  <c r="U563" i="1"/>
  <c r="M564" i="1"/>
  <c r="N564" i="1"/>
  <c r="O564" i="1"/>
  <c r="P564" i="1"/>
  <c r="G81" i="2" s="1"/>
  <c r="Q564" i="1"/>
  <c r="R564" i="1"/>
  <c r="S564" i="1"/>
  <c r="T564" i="1"/>
  <c r="U564" i="1"/>
  <c r="M565" i="1"/>
  <c r="N565" i="1"/>
  <c r="O565" i="1"/>
  <c r="P565" i="1"/>
  <c r="Q565" i="1"/>
  <c r="R565" i="1"/>
  <c r="S565" i="1"/>
  <c r="T565" i="1"/>
  <c r="U565" i="1"/>
  <c r="M566" i="1"/>
  <c r="N566" i="1"/>
  <c r="O566" i="1"/>
  <c r="P566" i="1"/>
  <c r="Q566" i="1"/>
  <c r="R566" i="1"/>
  <c r="S566" i="1"/>
  <c r="T566" i="1"/>
  <c r="U566" i="1"/>
  <c r="M567" i="1"/>
  <c r="N567" i="1"/>
  <c r="O567" i="1"/>
  <c r="P567" i="1"/>
  <c r="Q567" i="1"/>
  <c r="R567" i="1"/>
  <c r="S567" i="1"/>
  <c r="T567" i="1"/>
  <c r="U567" i="1"/>
  <c r="M568" i="1"/>
  <c r="N568" i="1"/>
  <c r="O568" i="1"/>
  <c r="P568" i="1"/>
  <c r="Q568" i="1"/>
  <c r="R568" i="1"/>
  <c r="S568" i="1"/>
  <c r="T568" i="1"/>
  <c r="U568" i="1"/>
  <c r="M569" i="1"/>
  <c r="N569" i="1"/>
  <c r="O569" i="1"/>
  <c r="P569" i="1"/>
  <c r="Q569" i="1"/>
  <c r="R569" i="1"/>
  <c r="S569" i="1"/>
  <c r="T569" i="1"/>
  <c r="U569" i="1"/>
  <c r="M570" i="1"/>
  <c r="N570" i="1"/>
  <c r="O570" i="1"/>
  <c r="P570" i="1"/>
  <c r="Q570" i="1"/>
  <c r="R570" i="1"/>
  <c r="S570" i="1"/>
  <c r="T570" i="1"/>
  <c r="U570" i="1"/>
  <c r="M571" i="1"/>
  <c r="N571" i="1"/>
  <c r="O571" i="1"/>
  <c r="P571" i="1"/>
  <c r="G88" i="2" s="1"/>
  <c r="Q571" i="1"/>
  <c r="R571" i="1"/>
  <c r="S571" i="1"/>
  <c r="T571" i="1"/>
  <c r="U571" i="1"/>
  <c r="M572" i="1"/>
  <c r="N572" i="1"/>
  <c r="O572" i="1"/>
  <c r="P572" i="1"/>
  <c r="G89" i="2" s="1"/>
  <c r="Q572" i="1"/>
  <c r="R572" i="1"/>
  <c r="S572" i="1"/>
  <c r="T572" i="1"/>
  <c r="U572" i="1"/>
  <c r="M573" i="1"/>
  <c r="N573" i="1"/>
  <c r="O573" i="1"/>
  <c r="P573" i="1"/>
  <c r="Q573" i="1"/>
  <c r="R573" i="1"/>
  <c r="S573" i="1"/>
  <c r="T573" i="1"/>
  <c r="U573" i="1"/>
  <c r="M574" i="1"/>
  <c r="N574" i="1"/>
  <c r="O574" i="1"/>
  <c r="P574" i="1"/>
  <c r="Q574" i="1"/>
  <c r="R574" i="1"/>
  <c r="S574" i="1"/>
  <c r="T574" i="1"/>
  <c r="U574" i="1"/>
  <c r="M575" i="1"/>
  <c r="N575" i="1"/>
  <c r="O575" i="1"/>
  <c r="P575" i="1"/>
  <c r="Q575" i="1"/>
  <c r="R575" i="1"/>
  <c r="S575" i="1"/>
  <c r="T575" i="1"/>
  <c r="U575" i="1"/>
  <c r="M576" i="1"/>
  <c r="N576" i="1"/>
  <c r="O576" i="1"/>
  <c r="P576" i="1"/>
  <c r="Q576" i="1"/>
  <c r="R576" i="1"/>
  <c r="S576" i="1"/>
  <c r="T576" i="1"/>
  <c r="U576" i="1"/>
  <c r="M577" i="1"/>
  <c r="N577" i="1"/>
  <c r="O577" i="1"/>
  <c r="P577" i="1"/>
  <c r="Q577" i="1"/>
  <c r="R577" i="1"/>
  <c r="S577" i="1"/>
  <c r="T577" i="1"/>
  <c r="U577" i="1"/>
  <c r="M578" i="1"/>
  <c r="N578" i="1"/>
  <c r="O578" i="1"/>
  <c r="P578" i="1"/>
  <c r="Q578" i="1"/>
  <c r="R578" i="1"/>
  <c r="S578" i="1"/>
  <c r="T578" i="1"/>
  <c r="U578" i="1"/>
  <c r="M579" i="1"/>
  <c r="N579" i="1"/>
  <c r="O579" i="1"/>
  <c r="P579" i="1"/>
  <c r="G96" i="2" s="1"/>
  <c r="Q579" i="1"/>
  <c r="R579" i="1"/>
  <c r="S579" i="1"/>
  <c r="T579" i="1"/>
  <c r="U579" i="1"/>
  <c r="M580" i="1"/>
  <c r="N580" i="1"/>
  <c r="O580" i="1"/>
  <c r="P580" i="1"/>
  <c r="G97" i="2" s="1"/>
  <c r="Q580" i="1"/>
  <c r="R580" i="1"/>
  <c r="S580" i="1"/>
  <c r="T580" i="1"/>
  <c r="U580" i="1"/>
  <c r="M581" i="1"/>
  <c r="N581" i="1"/>
  <c r="O581" i="1"/>
  <c r="P581" i="1"/>
  <c r="Q581" i="1"/>
  <c r="R581" i="1"/>
  <c r="S581" i="1"/>
  <c r="T581" i="1"/>
  <c r="U581" i="1"/>
  <c r="M582" i="1"/>
  <c r="N582" i="1"/>
  <c r="O582" i="1"/>
  <c r="P582" i="1"/>
  <c r="Q582" i="1"/>
  <c r="R582" i="1"/>
  <c r="S582" i="1"/>
  <c r="T582" i="1"/>
  <c r="U582" i="1"/>
  <c r="M583" i="1"/>
  <c r="N583" i="1"/>
  <c r="O583" i="1"/>
  <c r="P583" i="1"/>
  <c r="Q583" i="1"/>
  <c r="R583" i="1"/>
  <c r="S583" i="1"/>
  <c r="T583" i="1"/>
  <c r="U583" i="1"/>
  <c r="M584" i="1"/>
  <c r="N584" i="1"/>
  <c r="O584" i="1"/>
  <c r="P584" i="1"/>
  <c r="Q584" i="1"/>
  <c r="R584" i="1"/>
  <c r="S584" i="1"/>
  <c r="T584" i="1"/>
  <c r="U584" i="1"/>
  <c r="M585" i="1"/>
  <c r="N585" i="1"/>
  <c r="O585" i="1"/>
  <c r="P585" i="1"/>
  <c r="Q585" i="1"/>
  <c r="R585" i="1"/>
  <c r="S585" i="1"/>
  <c r="T585" i="1"/>
  <c r="U585" i="1"/>
  <c r="M586" i="1"/>
  <c r="N586" i="1"/>
  <c r="O586" i="1"/>
  <c r="P586" i="1"/>
  <c r="Q586" i="1"/>
  <c r="R586" i="1"/>
  <c r="S586" i="1"/>
  <c r="T586" i="1"/>
  <c r="U586" i="1"/>
  <c r="M587" i="1"/>
  <c r="N587" i="1"/>
  <c r="O587" i="1"/>
  <c r="P587" i="1"/>
  <c r="G104" i="2" s="1"/>
  <c r="Q587" i="1"/>
  <c r="R587" i="1"/>
  <c r="S587" i="1"/>
  <c r="T587" i="1"/>
  <c r="U587" i="1"/>
  <c r="M588" i="1"/>
  <c r="N588" i="1"/>
  <c r="O588" i="1"/>
  <c r="P588" i="1"/>
  <c r="G105" i="2" s="1"/>
  <c r="Q588" i="1"/>
  <c r="R588" i="1"/>
  <c r="S588" i="1"/>
  <c r="T588" i="1"/>
  <c r="U588" i="1"/>
  <c r="M589" i="1"/>
  <c r="N589" i="1"/>
  <c r="O589" i="1"/>
  <c r="P589" i="1"/>
  <c r="Q589" i="1"/>
  <c r="R589" i="1"/>
  <c r="S589" i="1"/>
  <c r="T589" i="1"/>
  <c r="U589" i="1"/>
  <c r="M590" i="1"/>
  <c r="N590" i="1"/>
  <c r="O590" i="1"/>
  <c r="P590" i="1"/>
  <c r="Q590" i="1"/>
  <c r="R590" i="1"/>
  <c r="S590" i="1"/>
  <c r="T590" i="1"/>
  <c r="U590" i="1"/>
  <c r="M591" i="1"/>
  <c r="N591" i="1"/>
  <c r="O591" i="1"/>
  <c r="P591" i="1"/>
  <c r="Q591" i="1"/>
  <c r="R591" i="1"/>
  <c r="S591" i="1"/>
  <c r="T591" i="1"/>
  <c r="U591" i="1"/>
  <c r="M592" i="1"/>
  <c r="N592" i="1"/>
  <c r="O592" i="1"/>
  <c r="P592" i="1"/>
  <c r="Q592" i="1"/>
  <c r="R592" i="1"/>
  <c r="S592" i="1"/>
  <c r="T592" i="1"/>
  <c r="U592" i="1"/>
  <c r="M593" i="1"/>
  <c r="N593" i="1"/>
  <c r="O593" i="1"/>
  <c r="P593" i="1"/>
  <c r="Q593" i="1"/>
  <c r="R593" i="1"/>
  <c r="S593" i="1"/>
  <c r="T593" i="1"/>
  <c r="U593" i="1"/>
  <c r="M594" i="1"/>
  <c r="N594" i="1"/>
  <c r="O594" i="1"/>
  <c r="P594" i="1"/>
  <c r="Q594" i="1"/>
  <c r="R594" i="1"/>
  <c r="S594" i="1"/>
  <c r="T594" i="1"/>
  <c r="U594" i="1"/>
  <c r="M595" i="1"/>
  <c r="N595" i="1"/>
  <c r="O595" i="1"/>
  <c r="P595" i="1"/>
  <c r="G112" i="2" s="1"/>
  <c r="Q595" i="1"/>
  <c r="R595" i="1"/>
  <c r="S595" i="1"/>
  <c r="T595" i="1"/>
  <c r="U595" i="1"/>
  <c r="M596" i="1"/>
  <c r="N596" i="1"/>
  <c r="O596" i="1"/>
  <c r="P596" i="1"/>
  <c r="G113" i="2" s="1"/>
  <c r="Q596" i="1"/>
  <c r="R596" i="1"/>
  <c r="S596" i="1"/>
  <c r="T596" i="1"/>
  <c r="U596" i="1"/>
  <c r="M597" i="1"/>
  <c r="N597" i="1"/>
  <c r="O597" i="1"/>
  <c r="P597" i="1"/>
  <c r="Q597" i="1"/>
  <c r="R597" i="1"/>
  <c r="S597" i="1"/>
  <c r="T597" i="1"/>
  <c r="U597" i="1"/>
  <c r="M598" i="1"/>
  <c r="N598" i="1"/>
  <c r="O598" i="1"/>
  <c r="P598" i="1"/>
  <c r="Q598" i="1"/>
  <c r="R598" i="1"/>
  <c r="S598" i="1"/>
  <c r="T598" i="1"/>
  <c r="U598" i="1"/>
  <c r="M599" i="1"/>
  <c r="N599" i="1"/>
  <c r="O599" i="1"/>
  <c r="P599" i="1"/>
  <c r="Q599" i="1"/>
  <c r="R599" i="1"/>
  <c r="S599" i="1"/>
  <c r="T599" i="1"/>
  <c r="U599" i="1"/>
  <c r="M600" i="1"/>
  <c r="N600" i="1"/>
  <c r="O600" i="1"/>
  <c r="P600" i="1"/>
  <c r="Q600" i="1"/>
  <c r="R600" i="1"/>
  <c r="S600" i="1"/>
  <c r="T600" i="1"/>
  <c r="U600" i="1"/>
  <c r="M601" i="1"/>
  <c r="N601" i="1"/>
  <c r="O601" i="1"/>
  <c r="P601" i="1"/>
  <c r="Q601" i="1"/>
  <c r="R601" i="1"/>
  <c r="S601" i="1"/>
  <c r="T601" i="1"/>
  <c r="U601" i="1"/>
  <c r="M602" i="1"/>
  <c r="N602" i="1"/>
  <c r="O602" i="1"/>
  <c r="P602" i="1"/>
  <c r="Q602" i="1"/>
  <c r="R602" i="1"/>
  <c r="S602" i="1"/>
  <c r="T602" i="1"/>
  <c r="U602" i="1"/>
  <c r="M603" i="1"/>
  <c r="N603" i="1"/>
  <c r="O603" i="1"/>
  <c r="P603" i="1"/>
  <c r="G120" i="2" s="1"/>
  <c r="Q603" i="1"/>
  <c r="R603" i="1"/>
  <c r="S603" i="1"/>
  <c r="T603" i="1"/>
  <c r="U603" i="1"/>
  <c r="M604" i="1"/>
  <c r="N604" i="1"/>
  <c r="O604" i="1"/>
  <c r="P604" i="1"/>
  <c r="G121" i="2" s="1"/>
  <c r="Q604" i="1"/>
  <c r="R604" i="1"/>
  <c r="S604" i="1"/>
  <c r="T604" i="1"/>
  <c r="U604" i="1"/>
  <c r="M605" i="1"/>
  <c r="N605" i="1"/>
  <c r="O605" i="1"/>
  <c r="P605" i="1"/>
  <c r="Q605" i="1"/>
  <c r="R605" i="1"/>
  <c r="S605" i="1"/>
  <c r="T605" i="1"/>
  <c r="U605" i="1"/>
  <c r="M606" i="1"/>
  <c r="N606" i="1"/>
  <c r="O606" i="1"/>
  <c r="P606" i="1"/>
  <c r="Q606" i="1"/>
  <c r="R606" i="1"/>
  <c r="S606" i="1"/>
  <c r="T606" i="1"/>
  <c r="U606" i="1"/>
  <c r="M607" i="1"/>
  <c r="N607" i="1"/>
  <c r="O607" i="1"/>
  <c r="P607" i="1"/>
  <c r="Q607" i="1"/>
  <c r="R607" i="1"/>
  <c r="S607" i="1"/>
  <c r="T607" i="1"/>
  <c r="U607" i="1"/>
  <c r="M608" i="1"/>
  <c r="N608" i="1"/>
  <c r="O608" i="1"/>
  <c r="P608" i="1"/>
  <c r="Q608" i="1"/>
  <c r="R608" i="1"/>
  <c r="S608" i="1"/>
  <c r="T608" i="1"/>
  <c r="U608" i="1"/>
  <c r="M609" i="1"/>
  <c r="N609" i="1"/>
  <c r="O609" i="1"/>
  <c r="P609" i="1"/>
  <c r="Q609" i="1"/>
  <c r="R609" i="1"/>
  <c r="S609" i="1"/>
  <c r="T609" i="1"/>
  <c r="U609" i="1"/>
  <c r="M610" i="1"/>
  <c r="N610" i="1"/>
  <c r="O610" i="1"/>
  <c r="P610" i="1"/>
  <c r="Q610" i="1"/>
  <c r="R610" i="1"/>
  <c r="S610" i="1"/>
  <c r="T610" i="1"/>
  <c r="U610" i="1"/>
  <c r="M611" i="1"/>
  <c r="N611" i="1"/>
  <c r="O611" i="1"/>
  <c r="P611" i="1"/>
  <c r="G128" i="2" s="1"/>
  <c r="Q611" i="1"/>
  <c r="R611" i="1"/>
  <c r="S611" i="1"/>
  <c r="T611" i="1"/>
  <c r="U611" i="1"/>
  <c r="M612" i="1"/>
  <c r="N612" i="1"/>
  <c r="O612" i="1"/>
  <c r="P612" i="1"/>
  <c r="G129" i="2" s="1"/>
  <c r="Q612" i="1"/>
  <c r="R612" i="1"/>
  <c r="S612" i="1"/>
  <c r="T612" i="1"/>
  <c r="U612" i="1"/>
  <c r="M613" i="1"/>
  <c r="N613" i="1"/>
  <c r="O613" i="1"/>
  <c r="P613" i="1"/>
  <c r="Q613" i="1"/>
  <c r="R613" i="1"/>
  <c r="S613" i="1"/>
  <c r="T613" i="1"/>
  <c r="U613" i="1"/>
  <c r="M614" i="1"/>
  <c r="N614" i="1"/>
  <c r="O614" i="1"/>
  <c r="P614" i="1"/>
  <c r="Q614" i="1"/>
  <c r="R614" i="1"/>
  <c r="S614" i="1"/>
  <c r="T614" i="1"/>
  <c r="U614" i="1"/>
  <c r="M615" i="1"/>
  <c r="N615" i="1"/>
  <c r="O615" i="1"/>
  <c r="P615" i="1"/>
  <c r="Q615" i="1"/>
  <c r="R615" i="1"/>
  <c r="S615" i="1"/>
  <c r="T615" i="1"/>
  <c r="U615" i="1"/>
  <c r="M616" i="1"/>
  <c r="N616" i="1"/>
  <c r="O616" i="1"/>
  <c r="P616" i="1"/>
  <c r="Q616" i="1"/>
  <c r="R616" i="1"/>
  <c r="S616" i="1"/>
  <c r="T616" i="1"/>
  <c r="U616" i="1"/>
  <c r="M617" i="1"/>
  <c r="N617" i="1"/>
  <c r="O617" i="1"/>
  <c r="P617" i="1"/>
  <c r="Q617" i="1"/>
  <c r="R617" i="1"/>
  <c r="S617" i="1"/>
  <c r="T617" i="1"/>
  <c r="U617" i="1"/>
  <c r="M618" i="1"/>
  <c r="N618" i="1"/>
  <c r="O618" i="1"/>
  <c r="P618" i="1"/>
  <c r="Q618" i="1"/>
  <c r="R618" i="1"/>
  <c r="S618" i="1"/>
  <c r="T618" i="1"/>
  <c r="U618" i="1"/>
  <c r="M619" i="1"/>
  <c r="N619" i="1"/>
  <c r="O619" i="1"/>
  <c r="P619" i="1"/>
  <c r="G136" i="2" s="1"/>
  <c r="Q619" i="1"/>
  <c r="R619" i="1"/>
  <c r="S619" i="1"/>
  <c r="T619" i="1"/>
  <c r="U619" i="1"/>
  <c r="M620" i="1"/>
  <c r="N620" i="1"/>
  <c r="O620" i="1"/>
  <c r="P620" i="1"/>
  <c r="G137" i="2" s="1"/>
  <c r="Q620" i="1"/>
  <c r="R620" i="1"/>
  <c r="S620" i="1"/>
  <c r="T620" i="1"/>
  <c r="U620" i="1"/>
  <c r="M621" i="1"/>
  <c r="N621" i="1"/>
  <c r="O621" i="1"/>
  <c r="P621" i="1"/>
  <c r="Q621" i="1"/>
  <c r="R621" i="1"/>
  <c r="S621" i="1"/>
  <c r="T621" i="1"/>
  <c r="U621" i="1"/>
  <c r="M622" i="1"/>
  <c r="N622" i="1"/>
  <c r="O622" i="1"/>
  <c r="P622" i="1"/>
  <c r="Q622" i="1"/>
  <c r="R622" i="1"/>
  <c r="S622" i="1"/>
  <c r="T622" i="1"/>
  <c r="U622" i="1"/>
  <c r="M623" i="1"/>
  <c r="N623" i="1"/>
  <c r="O623" i="1"/>
  <c r="P623" i="1"/>
  <c r="Q623" i="1"/>
  <c r="R623" i="1"/>
  <c r="S623" i="1"/>
  <c r="T623" i="1"/>
  <c r="U623" i="1"/>
  <c r="M624" i="1"/>
  <c r="N624" i="1"/>
  <c r="O624" i="1"/>
  <c r="P624" i="1"/>
  <c r="Q624" i="1"/>
  <c r="R624" i="1"/>
  <c r="S624" i="1"/>
  <c r="T624" i="1"/>
  <c r="U624" i="1"/>
  <c r="M625" i="1"/>
  <c r="N625" i="1"/>
  <c r="O625" i="1"/>
  <c r="P625" i="1"/>
  <c r="Q625" i="1"/>
  <c r="R625" i="1"/>
  <c r="S625" i="1"/>
  <c r="T625" i="1"/>
  <c r="U625" i="1"/>
  <c r="M626" i="1"/>
  <c r="N626" i="1"/>
  <c r="O626" i="1"/>
  <c r="P626" i="1"/>
  <c r="Q626" i="1"/>
  <c r="R626" i="1"/>
  <c r="S626" i="1"/>
  <c r="T626" i="1"/>
  <c r="U626" i="1"/>
  <c r="M627" i="1"/>
  <c r="N627" i="1"/>
  <c r="O627" i="1"/>
  <c r="P627" i="1"/>
  <c r="G144" i="2" s="1"/>
  <c r="Q627" i="1"/>
  <c r="R627" i="1"/>
  <c r="S627" i="1"/>
  <c r="T627" i="1"/>
  <c r="U627" i="1"/>
  <c r="M628" i="1"/>
  <c r="N628" i="1"/>
  <c r="O628" i="1"/>
  <c r="P628" i="1"/>
  <c r="G145" i="2" s="1"/>
  <c r="Q628" i="1"/>
  <c r="R628" i="1"/>
  <c r="S628" i="1"/>
  <c r="T628" i="1"/>
  <c r="U628" i="1"/>
  <c r="M629" i="1"/>
  <c r="N629" i="1"/>
  <c r="O629" i="1"/>
  <c r="P629" i="1"/>
  <c r="Q629" i="1"/>
  <c r="R629" i="1"/>
  <c r="S629" i="1"/>
  <c r="T629" i="1"/>
  <c r="U629" i="1"/>
  <c r="M630" i="1"/>
  <c r="N630" i="1"/>
  <c r="O630" i="1"/>
  <c r="P630" i="1"/>
  <c r="Q630" i="1"/>
  <c r="R630" i="1"/>
  <c r="S630" i="1"/>
  <c r="T630" i="1"/>
  <c r="U630" i="1"/>
  <c r="M631" i="1"/>
  <c r="N631" i="1"/>
  <c r="O631" i="1"/>
  <c r="P631" i="1"/>
  <c r="Q631" i="1"/>
  <c r="R631" i="1"/>
  <c r="S631" i="1"/>
  <c r="T631" i="1"/>
  <c r="U631" i="1"/>
  <c r="M632" i="1"/>
  <c r="N632" i="1"/>
  <c r="O632" i="1"/>
  <c r="P632" i="1"/>
  <c r="Q632" i="1"/>
  <c r="R632" i="1"/>
  <c r="S632" i="1"/>
  <c r="T632" i="1"/>
  <c r="U632" i="1"/>
  <c r="M633" i="1"/>
  <c r="N633" i="1"/>
  <c r="O633" i="1"/>
  <c r="P633" i="1"/>
  <c r="Q633" i="1"/>
  <c r="R633" i="1"/>
  <c r="S633" i="1"/>
  <c r="T633" i="1"/>
  <c r="U633" i="1"/>
  <c r="M634" i="1"/>
  <c r="N634" i="1"/>
  <c r="O634" i="1"/>
  <c r="P634" i="1"/>
  <c r="Q634" i="1"/>
  <c r="R634" i="1"/>
  <c r="S634" i="1"/>
  <c r="T634" i="1"/>
  <c r="U634" i="1"/>
  <c r="M635" i="1"/>
  <c r="N635" i="1"/>
  <c r="O635" i="1"/>
  <c r="P635" i="1"/>
  <c r="G152" i="2" s="1"/>
  <c r="Q635" i="1"/>
  <c r="R635" i="1"/>
  <c r="S635" i="1"/>
  <c r="T635" i="1"/>
  <c r="U635" i="1"/>
  <c r="M636" i="1"/>
  <c r="N636" i="1"/>
  <c r="O636" i="1"/>
  <c r="P636" i="1"/>
  <c r="G153" i="2" s="1"/>
  <c r="Q636" i="1"/>
  <c r="R636" i="1"/>
  <c r="S636" i="1"/>
  <c r="T636" i="1"/>
  <c r="U636" i="1"/>
  <c r="M637" i="1"/>
  <c r="N637" i="1"/>
  <c r="O637" i="1"/>
  <c r="P637" i="1"/>
  <c r="Q637" i="1"/>
  <c r="R637" i="1"/>
  <c r="S637" i="1"/>
  <c r="T637" i="1"/>
  <c r="U637" i="1"/>
  <c r="M638" i="1"/>
  <c r="N638" i="1"/>
  <c r="O638" i="1"/>
  <c r="P638" i="1"/>
  <c r="Q638" i="1"/>
  <c r="R638" i="1"/>
  <c r="S638" i="1"/>
  <c r="T638" i="1"/>
  <c r="U638" i="1"/>
  <c r="M639" i="1"/>
  <c r="N639" i="1"/>
  <c r="O639" i="1"/>
  <c r="P639" i="1"/>
  <c r="Q639" i="1"/>
  <c r="R639" i="1"/>
  <c r="S639" i="1"/>
  <c r="T639" i="1"/>
  <c r="U639" i="1"/>
  <c r="M640" i="1"/>
  <c r="N640" i="1"/>
  <c r="O640" i="1"/>
  <c r="P640" i="1"/>
  <c r="Q640" i="1"/>
  <c r="R640" i="1"/>
  <c r="S640" i="1"/>
  <c r="T640" i="1"/>
  <c r="U640" i="1"/>
  <c r="M641" i="1"/>
  <c r="N641" i="1"/>
  <c r="O641" i="1"/>
  <c r="P641" i="1"/>
  <c r="Q641" i="1"/>
  <c r="R641" i="1"/>
  <c r="S641" i="1"/>
  <c r="T641" i="1"/>
  <c r="U641" i="1"/>
  <c r="M642" i="1"/>
  <c r="N642" i="1"/>
  <c r="O642" i="1"/>
  <c r="P642" i="1"/>
  <c r="Q642" i="1"/>
  <c r="R642" i="1"/>
  <c r="S642" i="1"/>
  <c r="T642" i="1"/>
  <c r="U642" i="1"/>
  <c r="M643" i="1"/>
  <c r="N643" i="1"/>
  <c r="O643" i="1"/>
  <c r="P643" i="1"/>
  <c r="G160" i="2" s="1"/>
  <c r="Q643" i="1"/>
  <c r="R643" i="1"/>
  <c r="S643" i="1"/>
  <c r="T643" i="1"/>
  <c r="U643" i="1"/>
  <c r="M644" i="1"/>
  <c r="N644" i="1"/>
  <c r="O644" i="1"/>
  <c r="P644" i="1"/>
  <c r="G161" i="2" s="1"/>
  <c r="Q644" i="1"/>
  <c r="R644" i="1"/>
  <c r="S644" i="1"/>
  <c r="T644" i="1"/>
  <c r="U644" i="1"/>
  <c r="M645" i="1"/>
  <c r="N645" i="1"/>
  <c r="O645" i="1"/>
  <c r="P645" i="1"/>
  <c r="Q645" i="1"/>
  <c r="R645" i="1"/>
  <c r="S645" i="1"/>
  <c r="T645" i="1"/>
  <c r="U645" i="1"/>
  <c r="M646" i="1"/>
  <c r="N646" i="1"/>
  <c r="O646" i="1"/>
  <c r="P646" i="1"/>
  <c r="Q646" i="1"/>
  <c r="R646" i="1"/>
  <c r="S646" i="1"/>
  <c r="T646" i="1"/>
  <c r="U646" i="1"/>
  <c r="M647" i="1"/>
  <c r="N647" i="1"/>
  <c r="O647" i="1"/>
  <c r="P647" i="1"/>
  <c r="Q647" i="1"/>
  <c r="R647" i="1"/>
  <c r="S647" i="1"/>
  <c r="T647" i="1"/>
  <c r="U647" i="1"/>
  <c r="M648" i="1"/>
  <c r="N648" i="1"/>
  <c r="O648" i="1"/>
  <c r="P648" i="1"/>
  <c r="Q648" i="1"/>
  <c r="R648" i="1"/>
  <c r="S648" i="1"/>
  <c r="T648" i="1"/>
  <c r="U648" i="1"/>
  <c r="M649" i="1"/>
  <c r="N649" i="1"/>
  <c r="O649" i="1"/>
  <c r="P649" i="1"/>
  <c r="Q649" i="1"/>
  <c r="R649" i="1"/>
  <c r="S649" i="1"/>
  <c r="T649" i="1"/>
  <c r="U649" i="1"/>
  <c r="M650" i="1"/>
  <c r="N650" i="1"/>
  <c r="O650" i="1"/>
  <c r="P650" i="1"/>
  <c r="Q650" i="1"/>
  <c r="R650" i="1"/>
  <c r="S650" i="1"/>
  <c r="T650" i="1"/>
  <c r="U650" i="1"/>
  <c r="M651" i="1"/>
  <c r="N651" i="1"/>
  <c r="O651" i="1"/>
  <c r="P651" i="1"/>
  <c r="H68" i="2" s="1"/>
  <c r="Q651" i="1"/>
  <c r="R651" i="1"/>
  <c r="S651" i="1"/>
  <c r="T651" i="1"/>
  <c r="U651" i="1"/>
  <c r="M652" i="1"/>
  <c r="N652" i="1"/>
  <c r="O652" i="1"/>
  <c r="P652" i="1"/>
  <c r="H69" i="2" s="1"/>
  <c r="Q652" i="1"/>
  <c r="R652" i="1"/>
  <c r="S652" i="1"/>
  <c r="T652" i="1"/>
  <c r="U652" i="1"/>
  <c r="M653" i="1"/>
  <c r="N653" i="1"/>
  <c r="O653" i="1"/>
  <c r="P653" i="1"/>
  <c r="Q653" i="1"/>
  <c r="R653" i="1"/>
  <c r="S653" i="1"/>
  <c r="T653" i="1"/>
  <c r="U653" i="1"/>
  <c r="M654" i="1"/>
  <c r="N654" i="1"/>
  <c r="O654" i="1"/>
  <c r="P654" i="1"/>
  <c r="Q654" i="1"/>
  <c r="R654" i="1"/>
  <c r="S654" i="1"/>
  <c r="T654" i="1"/>
  <c r="U654" i="1"/>
  <c r="M655" i="1"/>
  <c r="N655" i="1"/>
  <c r="O655" i="1"/>
  <c r="P655" i="1"/>
  <c r="Q655" i="1"/>
  <c r="R655" i="1"/>
  <c r="S655" i="1"/>
  <c r="T655" i="1"/>
  <c r="U655" i="1"/>
  <c r="M656" i="1"/>
  <c r="N656" i="1"/>
  <c r="O656" i="1"/>
  <c r="P656" i="1"/>
  <c r="Q656" i="1"/>
  <c r="R656" i="1"/>
  <c r="S656" i="1"/>
  <c r="T656" i="1"/>
  <c r="U656" i="1"/>
  <c r="M657" i="1"/>
  <c r="N657" i="1"/>
  <c r="O657" i="1"/>
  <c r="P657" i="1"/>
  <c r="Q657" i="1"/>
  <c r="R657" i="1"/>
  <c r="S657" i="1"/>
  <c r="T657" i="1"/>
  <c r="U657" i="1"/>
  <c r="M658" i="1"/>
  <c r="N658" i="1"/>
  <c r="O658" i="1"/>
  <c r="P658" i="1"/>
  <c r="Q658" i="1"/>
  <c r="R658" i="1"/>
  <c r="S658" i="1"/>
  <c r="T658" i="1"/>
  <c r="U658" i="1"/>
  <c r="M659" i="1"/>
  <c r="N659" i="1"/>
  <c r="O659" i="1"/>
  <c r="P659" i="1"/>
  <c r="H76" i="2" s="1"/>
  <c r="Q659" i="1"/>
  <c r="R659" i="1"/>
  <c r="S659" i="1"/>
  <c r="T659" i="1"/>
  <c r="U659" i="1"/>
  <c r="M660" i="1"/>
  <c r="N660" i="1"/>
  <c r="O660" i="1"/>
  <c r="P660" i="1"/>
  <c r="H77" i="2" s="1"/>
  <c r="Q660" i="1"/>
  <c r="R660" i="1"/>
  <c r="S660" i="1"/>
  <c r="T660" i="1"/>
  <c r="U660" i="1"/>
  <c r="M661" i="1"/>
  <c r="N661" i="1"/>
  <c r="O661" i="1"/>
  <c r="P661" i="1"/>
  <c r="Q661" i="1"/>
  <c r="R661" i="1"/>
  <c r="S661" i="1"/>
  <c r="T661" i="1"/>
  <c r="U661" i="1"/>
  <c r="M662" i="1"/>
  <c r="N662" i="1"/>
  <c r="O662" i="1"/>
  <c r="P662" i="1"/>
  <c r="Q662" i="1"/>
  <c r="R662" i="1"/>
  <c r="S662" i="1"/>
  <c r="T662" i="1"/>
  <c r="U662" i="1"/>
  <c r="M663" i="1"/>
  <c r="N663" i="1"/>
  <c r="O663" i="1"/>
  <c r="P663" i="1"/>
  <c r="Q663" i="1"/>
  <c r="R663" i="1"/>
  <c r="S663" i="1"/>
  <c r="T663" i="1"/>
  <c r="U663" i="1"/>
  <c r="M664" i="1"/>
  <c r="N664" i="1"/>
  <c r="O664" i="1"/>
  <c r="P664" i="1"/>
  <c r="Q664" i="1"/>
  <c r="R664" i="1"/>
  <c r="S664" i="1"/>
  <c r="T664" i="1"/>
  <c r="U664" i="1"/>
  <c r="M665" i="1"/>
  <c r="N665" i="1"/>
  <c r="O665" i="1"/>
  <c r="P665" i="1"/>
  <c r="Q665" i="1"/>
  <c r="R665" i="1"/>
  <c r="S665" i="1"/>
  <c r="T665" i="1"/>
  <c r="U665" i="1"/>
  <c r="M666" i="1"/>
  <c r="N666" i="1"/>
  <c r="O666" i="1"/>
  <c r="P666" i="1"/>
  <c r="Q666" i="1"/>
  <c r="R666" i="1"/>
  <c r="S666" i="1"/>
  <c r="T666" i="1"/>
  <c r="U666" i="1"/>
  <c r="M667" i="1"/>
  <c r="N667" i="1"/>
  <c r="O667" i="1"/>
  <c r="P667" i="1"/>
  <c r="H84" i="2" s="1"/>
  <c r="Q667" i="1"/>
  <c r="R667" i="1"/>
  <c r="S667" i="1"/>
  <c r="T667" i="1"/>
  <c r="U667" i="1"/>
  <c r="M668" i="1"/>
  <c r="N668" i="1"/>
  <c r="O668" i="1"/>
  <c r="P668" i="1"/>
  <c r="H85" i="2" s="1"/>
  <c r="Q668" i="1"/>
  <c r="R668" i="1"/>
  <c r="S668" i="1"/>
  <c r="T668" i="1"/>
  <c r="U668" i="1"/>
  <c r="M669" i="1"/>
  <c r="N669" i="1"/>
  <c r="O669" i="1"/>
  <c r="P669" i="1"/>
  <c r="Q669" i="1"/>
  <c r="R669" i="1"/>
  <c r="S669" i="1"/>
  <c r="T669" i="1"/>
  <c r="U669" i="1"/>
  <c r="M670" i="1"/>
  <c r="N670" i="1"/>
  <c r="O670" i="1"/>
  <c r="P670" i="1"/>
  <c r="Q670" i="1"/>
  <c r="R670" i="1"/>
  <c r="S670" i="1"/>
  <c r="T670" i="1"/>
  <c r="U670" i="1"/>
  <c r="M671" i="1"/>
  <c r="N671" i="1"/>
  <c r="O671" i="1"/>
  <c r="P671" i="1"/>
  <c r="Q671" i="1"/>
  <c r="R671" i="1"/>
  <c r="S671" i="1"/>
  <c r="T671" i="1"/>
  <c r="U671" i="1"/>
  <c r="M672" i="1"/>
  <c r="N672" i="1"/>
  <c r="O672" i="1"/>
  <c r="P672" i="1"/>
  <c r="Q672" i="1"/>
  <c r="R672" i="1"/>
  <c r="S672" i="1"/>
  <c r="T672" i="1"/>
  <c r="U672" i="1"/>
  <c r="M673" i="1"/>
  <c r="N673" i="1"/>
  <c r="O673" i="1"/>
  <c r="P673" i="1"/>
  <c r="Q673" i="1"/>
  <c r="R673" i="1"/>
  <c r="S673" i="1"/>
  <c r="T673" i="1"/>
  <c r="U673" i="1"/>
  <c r="M674" i="1"/>
  <c r="N674" i="1"/>
  <c r="O674" i="1"/>
  <c r="P674" i="1"/>
  <c r="Q674" i="1"/>
  <c r="R674" i="1"/>
  <c r="S674" i="1"/>
  <c r="T674" i="1"/>
  <c r="U674" i="1"/>
  <c r="M675" i="1"/>
  <c r="N675" i="1"/>
  <c r="O675" i="1"/>
  <c r="P675" i="1"/>
  <c r="H92" i="2" s="1"/>
  <c r="Q675" i="1"/>
  <c r="R675" i="1"/>
  <c r="S675" i="1"/>
  <c r="T675" i="1"/>
  <c r="U675" i="1"/>
  <c r="M676" i="1"/>
  <c r="N676" i="1"/>
  <c r="O676" i="1"/>
  <c r="P676" i="1"/>
  <c r="H93" i="2" s="1"/>
  <c r="Q676" i="1"/>
  <c r="R676" i="1"/>
  <c r="S676" i="1"/>
  <c r="T676" i="1"/>
  <c r="U676" i="1"/>
  <c r="M677" i="1"/>
  <c r="N677" i="1"/>
  <c r="O677" i="1"/>
  <c r="P677" i="1"/>
  <c r="Q677" i="1"/>
  <c r="R677" i="1"/>
  <c r="S677" i="1"/>
  <c r="T677" i="1"/>
  <c r="U677" i="1"/>
  <c r="M678" i="1"/>
  <c r="N678" i="1"/>
  <c r="O678" i="1"/>
  <c r="P678" i="1"/>
  <c r="Q678" i="1"/>
  <c r="R678" i="1"/>
  <c r="S678" i="1"/>
  <c r="T678" i="1"/>
  <c r="U678" i="1"/>
  <c r="M679" i="1"/>
  <c r="N679" i="1"/>
  <c r="O679" i="1"/>
  <c r="P679" i="1"/>
  <c r="Q679" i="1"/>
  <c r="R679" i="1"/>
  <c r="S679" i="1"/>
  <c r="T679" i="1"/>
  <c r="U679" i="1"/>
  <c r="M680" i="1"/>
  <c r="N680" i="1"/>
  <c r="O680" i="1"/>
  <c r="P680" i="1"/>
  <c r="Q680" i="1"/>
  <c r="R680" i="1"/>
  <c r="S680" i="1"/>
  <c r="T680" i="1"/>
  <c r="U680" i="1"/>
  <c r="M681" i="1"/>
  <c r="N681" i="1"/>
  <c r="O681" i="1"/>
  <c r="P681" i="1"/>
  <c r="Q681" i="1"/>
  <c r="R681" i="1"/>
  <c r="S681" i="1"/>
  <c r="T681" i="1"/>
  <c r="U681" i="1"/>
  <c r="M682" i="1"/>
  <c r="N682" i="1"/>
  <c r="O682" i="1"/>
  <c r="P682" i="1"/>
  <c r="Q682" i="1"/>
  <c r="R682" i="1"/>
  <c r="S682" i="1"/>
  <c r="T682" i="1"/>
  <c r="U682" i="1"/>
  <c r="M683" i="1"/>
  <c r="N683" i="1"/>
  <c r="O683" i="1"/>
  <c r="P683" i="1"/>
  <c r="H100" i="2" s="1"/>
  <c r="Q683" i="1"/>
  <c r="R683" i="1"/>
  <c r="S683" i="1"/>
  <c r="T683" i="1"/>
  <c r="U683" i="1"/>
  <c r="M684" i="1"/>
  <c r="N684" i="1"/>
  <c r="O684" i="1"/>
  <c r="P684" i="1"/>
  <c r="H101" i="2" s="1"/>
  <c r="Q684" i="1"/>
  <c r="R684" i="1"/>
  <c r="S684" i="1"/>
  <c r="T684" i="1"/>
  <c r="U684" i="1"/>
  <c r="M685" i="1"/>
  <c r="N685" i="1"/>
  <c r="O685" i="1"/>
  <c r="P685" i="1"/>
  <c r="Q685" i="1"/>
  <c r="R685" i="1"/>
  <c r="S685" i="1"/>
  <c r="T685" i="1"/>
  <c r="U685" i="1"/>
  <c r="M686" i="1"/>
  <c r="N686" i="1"/>
  <c r="O686" i="1"/>
  <c r="P686" i="1"/>
  <c r="Q686" i="1"/>
  <c r="R686" i="1"/>
  <c r="S686" i="1"/>
  <c r="T686" i="1"/>
  <c r="U686" i="1"/>
  <c r="M687" i="1"/>
  <c r="N687" i="1"/>
  <c r="O687" i="1"/>
  <c r="P687" i="1"/>
  <c r="Q687" i="1"/>
  <c r="R687" i="1"/>
  <c r="S687" i="1"/>
  <c r="T687" i="1"/>
  <c r="U687" i="1"/>
  <c r="M688" i="1"/>
  <c r="N688" i="1"/>
  <c r="O688" i="1"/>
  <c r="P688" i="1"/>
  <c r="Q688" i="1"/>
  <c r="R688" i="1"/>
  <c r="S688" i="1"/>
  <c r="T688" i="1"/>
  <c r="U688" i="1"/>
  <c r="M689" i="1"/>
  <c r="N689" i="1"/>
  <c r="O689" i="1"/>
  <c r="P689" i="1"/>
  <c r="Q689" i="1"/>
  <c r="R689" i="1"/>
  <c r="S689" i="1"/>
  <c r="T689" i="1"/>
  <c r="U689" i="1"/>
  <c r="M690" i="1"/>
  <c r="N690" i="1"/>
  <c r="O690" i="1"/>
  <c r="P690" i="1"/>
  <c r="Q690" i="1"/>
  <c r="R690" i="1"/>
  <c r="S690" i="1"/>
  <c r="T690" i="1"/>
  <c r="U690" i="1"/>
  <c r="M691" i="1"/>
  <c r="N691" i="1"/>
  <c r="O691" i="1"/>
  <c r="P691" i="1"/>
  <c r="H108" i="2" s="1"/>
  <c r="Q691" i="1"/>
  <c r="R691" i="1"/>
  <c r="S691" i="1"/>
  <c r="T691" i="1"/>
  <c r="U691" i="1"/>
  <c r="M692" i="1"/>
  <c r="N692" i="1"/>
  <c r="O692" i="1"/>
  <c r="P692" i="1"/>
  <c r="H109" i="2" s="1"/>
  <c r="Q692" i="1"/>
  <c r="R692" i="1"/>
  <c r="S692" i="1"/>
  <c r="T692" i="1"/>
  <c r="U692" i="1"/>
  <c r="M693" i="1"/>
  <c r="N693" i="1"/>
  <c r="O693" i="1"/>
  <c r="P693" i="1"/>
  <c r="Q693" i="1"/>
  <c r="R693" i="1"/>
  <c r="S693" i="1"/>
  <c r="T693" i="1"/>
  <c r="U693" i="1"/>
  <c r="M694" i="1"/>
  <c r="N694" i="1"/>
  <c r="O694" i="1"/>
  <c r="P694" i="1"/>
  <c r="Q694" i="1"/>
  <c r="R694" i="1"/>
  <c r="S694" i="1"/>
  <c r="T694" i="1"/>
  <c r="U694" i="1"/>
  <c r="M695" i="1"/>
  <c r="N695" i="1"/>
  <c r="O695" i="1"/>
  <c r="P695" i="1"/>
  <c r="Q695" i="1"/>
  <c r="R695" i="1"/>
  <c r="S695" i="1"/>
  <c r="T695" i="1"/>
  <c r="U695" i="1"/>
  <c r="M696" i="1"/>
  <c r="N696" i="1"/>
  <c r="O696" i="1"/>
  <c r="P696" i="1"/>
  <c r="Q696" i="1"/>
  <c r="R696" i="1"/>
  <c r="S696" i="1"/>
  <c r="T696" i="1"/>
  <c r="U696" i="1"/>
  <c r="M697" i="1"/>
  <c r="N697" i="1"/>
  <c r="O697" i="1"/>
  <c r="P697" i="1"/>
  <c r="Q697" i="1"/>
  <c r="R697" i="1"/>
  <c r="S697" i="1"/>
  <c r="T697" i="1"/>
  <c r="U697" i="1"/>
  <c r="M698" i="1"/>
  <c r="N698" i="1"/>
  <c r="O698" i="1"/>
  <c r="P698" i="1"/>
  <c r="Q698" i="1"/>
  <c r="R698" i="1"/>
  <c r="S698" i="1"/>
  <c r="T698" i="1"/>
  <c r="U698" i="1"/>
  <c r="M699" i="1"/>
  <c r="N699" i="1"/>
  <c r="O699" i="1"/>
  <c r="P699" i="1"/>
  <c r="H116" i="2" s="1"/>
  <c r="Q699" i="1"/>
  <c r="R699" i="1"/>
  <c r="S699" i="1"/>
  <c r="T699" i="1"/>
  <c r="U699" i="1"/>
  <c r="M700" i="1"/>
  <c r="N700" i="1"/>
  <c r="O700" i="1"/>
  <c r="P700" i="1"/>
  <c r="H117" i="2" s="1"/>
  <c r="Q700" i="1"/>
  <c r="R700" i="1"/>
  <c r="S700" i="1"/>
  <c r="T700" i="1"/>
  <c r="U700" i="1"/>
  <c r="M701" i="1"/>
  <c r="N701" i="1"/>
  <c r="O701" i="1"/>
  <c r="P701" i="1"/>
  <c r="Q701" i="1"/>
  <c r="R701" i="1"/>
  <c r="S701" i="1"/>
  <c r="T701" i="1"/>
  <c r="U701" i="1"/>
  <c r="M702" i="1"/>
  <c r="N702" i="1"/>
  <c r="O702" i="1"/>
  <c r="P702" i="1"/>
  <c r="Q702" i="1"/>
  <c r="R702" i="1"/>
  <c r="S702" i="1"/>
  <c r="T702" i="1"/>
  <c r="U702" i="1"/>
  <c r="M703" i="1"/>
  <c r="N703" i="1"/>
  <c r="O703" i="1"/>
  <c r="P703" i="1"/>
  <c r="Q703" i="1"/>
  <c r="R703" i="1"/>
  <c r="S703" i="1"/>
  <c r="T703" i="1"/>
  <c r="U703" i="1"/>
  <c r="M704" i="1"/>
  <c r="N704" i="1"/>
  <c r="O704" i="1"/>
  <c r="P704" i="1"/>
  <c r="Q704" i="1"/>
  <c r="R704" i="1"/>
  <c r="S704" i="1"/>
  <c r="T704" i="1"/>
  <c r="U704" i="1"/>
  <c r="M705" i="1"/>
  <c r="N705" i="1"/>
  <c r="O705" i="1"/>
  <c r="P705" i="1"/>
  <c r="Q705" i="1"/>
  <c r="R705" i="1"/>
  <c r="S705" i="1"/>
  <c r="T705" i="1"/>
  <c r="U705" i="1"/>
  <c r="M706" i="1"/>
  <c r="N706" i="1"/>
  <c r="O706" i="1"/>
  <c r="P706" i="1"/>
  <c r="Q706" i="1"/>
  <c r="R706" i="1"/>
  <c r="S706" i="1"/>
  <c r="T706" i="1"/>
  <c r="U706" i="1"/>
  <c r="M707" i="1"/>
  <c r="N707" i="1"/>
  <c r="O707" i="1"/>
  <c r="P707" i="1"/>
  <c r="H124" i="2" s="1"/>
  <c r="Q707" i="1"/>
  <c r="R707" i="1"/>
  <c r="S707" i="1"/>
  <c r="T707" i="1"/>
  <c r="U707" i="1"/>
  <c r="M708" i="1"/>
  <c r="N708" i="1"/>
  <c r="O708" i="1"/>
  <c r="P708" i="1"/>
  <c r="H125" i="2" s="1"/>
  <c r="Q708" i="1"/>
  <c r="R708" i="1"/>
  <c r="S708" i="1"/>
  <c r="T708" i="1"/>
  <c r="U708" i="1"/>
  <c r="M709" i="1"/>
  <c r="N709" i="1"/>
  <c r="O709" i="1"/>
  <c r="P709" i="1"/>
  <c r="Q709" i="1"/>
  <c r="R709" i="1"/>
  <c r="S709" i="1"/>
  <c r="T709" i="1"/>
  <c r="U709" i="1"/>
  <c r="M710" i="1"/>
  <c r="N710" i="1"/>
  <c r="O710" i="1"/>
  <c r="P710" i="1"/>
  <c r="Q710" i="1"/>
  <c r="R710" i="1"/>
  <c r="S710" i="1"/>
  <c r="T710" i="1"/>
  <c r="U710" i="1"/>
  <c r="M711" i="1"/>
  <c r="N711" i="1"/>
  <c r="O711" i="1"/>
  <c r="P711" i="1"/>
  <c r="Q711" i="1"/>
  <c r="R711" i="1"/>
  <c r="S711" i="1"/>
  <c r="T711" i="1"/>
  <c r="U711" i="1"/>
  <c r="M712" i="1"/>
  <c r="N712" i="1"/>
  <c r="O712" i="1"/>
  <c r="P712" i="1"/>
  <c r="Q712" i="1"/>
  <c r="R712" i="1"/>
  <c r="S712" i="1"/>
  <c r="T712" i="1"/>
  <c r="U712" i="1"/>
  <c r="M713" i="1"/>
  <c r="N713" i="1"/>
  <c r="O713" i="1"/>
  <c r="P713" i="1"/>
  <c r="Q713" i="1"/>
  <c r="R713" i="1"/>
  <c r="S713" i="1"/>
  <c r="T713" i="1"/>
  <c r="U713" i="1"/>
  <c r="M714" i="1"/>
  <c r="N714" i="1"/>
  <c r="O714" i="1"/>
  <c r="P714" i="1"/>
  <c r="Q714" i="1"/>
  <c r="R714" i="1"/>
  <c r="S714" i="1"/>
  <c r="T714" i="1"/>
  <c r="U714" i="1"/>
  <c r="M715" i="1"/>
  <c r="N715" i="1"/>
  <c r="O715" i="1"/>
  <c r="P715" i="1"/>
  <c r="H132" i="2" s="1"/>
  <c r="Q715" i="1"/>
  <c r="R715" i="1"/>
  <c r="S715" i="1"/>
  <c r="T715" i="1"/>
  <c r="U715" i="1"/>
  <c r="M716" i="1"/>
  <c r="N716" i="1"/>
  <c r="O716" i="1"/>
  <c r="P716" i="1"/>
  <c r="H133" i="2" s="1"/>
  <c r="Q716" i="1"/>
  <c r="R716" i="1"/>
  <c r="S716" i="1"/>
  <c r="T716" i="1"/>
  <c r="U716" i="1"/>
  <c r="M717" i="1"/>
  <c r="N717" i="1"/>
  <c r="O717" i="1"/>
  <c r="P717" i="1"/>
  <c r="Q717" i="1"/>
  <c r="R717" i="1"/>
  <c r="S717" i="1"/>
  <c r="T717" i="1"/>
  <c r="U717" i="1"/>
  <c r="M718" i="1"/>
  <c r="N718" i="1"/>
  <c r="O718" i="1"/>
  <c r="P718" i="1"/>
  <c r="Q718" i="1"/>
  <c r="R718" i="1"/>
  <c r="S718" i="1"/>
  <c r="T718" i="1"/>
  <c r="U718" i="1"/>
  <c r="M719" i="1"/>
  <c r="N719" i="1"/>
  <c r="O719" i="1"/>
  <c r="P719" i="1"/>
  <c r="Q719" i="1"/>
  <c r="R719" i="1"/>
  <c r="S719" i="1"/>
  <c r="T719" i="1"/>
  <c r="U719" i="1"/>
  <c r="M720" i="1"/>
  <c r="N720" i="1"/>
  <c r="O720" i="1"/>
  <c r="P720" i="1"/>
  <c r="Q720" i="1"/>
  <c r="R720" i="1"/>
  <c r="S720" i="1"/>
  <c r="T720" i="1"/>
  <c r="U720" i="1"/>
  <c r="M721" i="1"/>
  <c r="N721" i="1"/>
  <c r="O721" i="1"/>
  <c r="P721" i="1"/>
  <c r="Q721" i="1"/>
  <c r="R721" i="1"/>
  <c r="S721" i="1"/>
  <c r="T721" i="1"/>
  <c r="U721" i="1"/>
  <c r="M722" i="1"/>
  <c r="N722" i="1"/>
  <c r="O722" i="1"/>
  <c r="P722" i="1"/>
  <c r="Q722" i="1"/>
  <c r="R722" i="1"/>
  <c r="S722" i="1"/>
  <c r="T722" i="1"/>
  <c r="U722" i="1"/>
  <c r="M723" i="1"/>
  <c r="N723" i="1"/>
  <c r="O723" i="1"/>
  <c r="P723" i="1"/>
  <c r="H140" i="2" s="1"/>
  <c r="Q723" i="1"/>
  <c r="R723" i="1"/>
  <c r="S723" i="1"/>
  <c r="T723" i="1"/>
  <c r="U723" i="1"/>
  <c r="M724" i="1"/>
  <c r="N724" i="1"/>
  <c r="O724" i="1"/>
  <c r="P724" i="1"/>
  <c r="H141" i="2" s="1"/>
  <c r="Q724" i="1"/>
  <c r="R724" i="1"/>
  <c r="S724" i="1"/>
  <c r="T724" i="1"/>
  <c r="U724" i="1"/>
  <c r="M725" i="1"/>
  <c r="N725" i="1"/>
  <c r="O725" i="1"/>
  <c r="P725" i="1"/>
  <c r="Q725" i="1"/>
  <c r="R725" i="1"/>
  <c r="S725" i="1"/>
  <c r="T725" i="1"/>
  <c r="U725" i="1"/>
  <c r="M726" i="1"/>
  <c r="N726" i="1"/>
  <c r="O726" i="1"/>
  <c r="P726" i="1"/>
  <c r="Q726" i="1"/>
  <c r="R726" i="1"/>
  <c r="S726" i="1"/>
  <c r="T726" i="1"/>
  <c r="U726" i="1"/>
  <c r="M727" i="1"/>
  <c r="N727" i="1"/>
  <c r="O727" i="1"/>
  <c r="P727" i="1"/>
  <c r="Q727" i="1"/>
  <c r="R727" i="1"/>
  <c r="S727" i="1"/>
  <c r="T727" i="1"/>
  <c r="U727" i="1"/>
  <c r="M728" i="1"/>
  <c r="N728" i="1"/>
  <c r="O728" i="1"/>
  <c r="P728" i="1"/>
  <c r="Q728" i="1"/>
  <c r="R728" i="1"/>
  <c r="S728" i="1"/>
  <c r="T728" i="1"/>
  <c r="U728" i="1"/>
  <c r="M729" i="1"/>
  <c r="N729" i="1"/>
  <c r="O729" i="1"/>
  <c r="P729" i="1"/>
  <c r="Q729" i="1"/>
  <c r="R729" i="1"/>
  <c r="S729" i="1"/>
  <c r="T729" i="1"/>
  <c r="U729" i="1"/>
  <c r="M730" i="1"/>
  <c r="N730" i="1"/>
  <c r="O730" i="1"/>
  <c r="P730" i="1"/>
  <c r="Q730" i="1"/>
  <c r="R730" i="1"/>
  <c r="S730" i="1"/>
  <c r="T730" i="1"/>
  <c r="U730" i="1"/>
  <c r="M731" i="1"/>
  <c r="N731" i="1"/>
  <c r="O731" i="1"/>
  <c r="P731" i="1"/>
  <c r="H148" i="2" s="1"/>
  <c r="Q731" i="1"/>
  <c r="R731" i="1"/>
  <c r="S731" i="1"/>
  <c r="T731" i="1"/>
  <c r="U731" i="1"/>
  <c r="M732" i="1"/>
  <c r="N732" i="1"/>
  <c r="O732" i="1"/>
  <c r="P732" i="1"/>
  <c r="H149" i="2" s="1"/>
  <c r="Q732" i="1"/>
  <c r="R732" i="1"/>
  <c r="S732" i="1"/>
  <c r="T732" i="1"/>
  <c r="U732" i="1"/>
  <c r="M733" i="1"/>
  <c r="N733" i="1"/>
  <c r="O733" i="1"/>
  <c r="P733" i="1"/>
  <c r="Q733" i="1"/>
  <c r="R733" i="1"/>
  <c r="S733" i="1"/>
  <c r="T733" i="1"/>
  <c r="U733" i="1"/>
  <c r="M734" i="1"/>
  <c r="N734" i="1"/>
  <c r="O734" i="1"/>
  <c r="P734" i="1"/>
  <c r="Q734" i="1"/>
  <c r="R734" i="1"/>
  <c r="S734" i="1"/>
  <c r="T734" i="1"/>
  <c r="U734" i="1"/>
  <c r="M735" i="1"/>
  <c r="N735" i="1"/>
  <c r="O735" i="1"/>
  <c r="P735" i="1"/>
  <c r="Q735" i="1"/>
  <c r="R735" i="1"/>
  <c r="S735" i="1"/>
  <c r="T735" i="1"/>
  <c r="U735" i="1"/>
  <c r="M736" i="1"/>
  <c r="N736" i="1"/>
  <c r="O736" i="1"/>
  <c r="P736" i="1"/>
  <c r="Q736" i="1"/>
  <c r="R736" i="1"/>
  <c r="S736" i="1"/>
  <c r="T736" i="1"/>
  <c r="U736" i="1"/>
  <c r="M737" i="1"/>
  <c r="N737" i="1"/>
  <c r="O737" i="1"/>
  <c r="P737" i="1"/>
  <c r="Q737" i="1"/>
  <c r="R737" i="1"/>
  <c r="S737" i="1"/>
  <c r="T737" i="1"/>
  <c r="U737" i="1"/>
  <c r="M738" i="1"/>
  <c r="N738" i="1"/>
  <c r="O738" i="1"/>
  <c r="P738" i="1"/>
  <c r="Q738" i="1"/>
  <c r="R738" i="1"/>
  <c r="S738" i="1"/>
  <c r="T738" i="1"/>
  <c r="U738" i="1"/>
  <c r="M739" i="1"/>
  <c r="N739" i="1"/>
  <c r="O739" i="1"/>
  <c r="P739" i="1"/>
  <c r="H156" i="2" s="1"/>
  <c r="Q739" i="1"/>
  <c r="R739" i="1"/>
  <c r="S739" i="1"/>
  <c r="T739" i="1"/>
  <c r="U739" i="1"/>
  <c r="M740" i="1"/>
  <c r="N740" i="1"/>
  <c r="O740" i="1"/>
  <c r="P740" i="1"/>
  <c r="H157" i="2" s="1"/>
  <c r="Q740" i="1"/>
  <c r="R740" i="1"/>
  <c r="S740" i="1"/>
  <c r="T740" i="1"/>
  <c r="U740" i="1"/>
  <c r="M741" i="1"/>
  <c r="N741" i="1"/>
  <c r="O741" i="1"/>
  <c r="P741" i="1"/>
  <c r="Q741" i="1"/>
  <c r="R741" i="1"/>
  <c r="S741" i="1"/>
  <c r="T741" i="1"/>
  <c r="U741" i="1"/>
  <c r="M742" i="1"/>
  <c r="N742" i="1"/>
  <c r="O742" i="1"/>
  <c r="P742" i="1"/>
  <c r="Q742" i="1"/>
  <c r="R742" i="1"/>
  <c r="S742" i="1"/>
  <c r="T742" i="1"/>
  <c r="U742" i="1"/>
  <c r="M743" i="1"/>
  <c r="N743" i="1"/>
  <c r="O743" i="1"/>
  <c r="P743" i="1"/>
  <c r="Q743" i="1"/>
  <c r="R743" i="1"/>
  <c r="S743" i="1"/>
  <c r="T743" i="1"/>
  <c r="U743" i="1"/>
  <c r="M744" i="1"/>
  <c r="N744" i="1"/>
  <c r="O744" i="1"/>
  <c r="P744" i="1"/>
  <c r="Q744" i="1"/>
  <c r="R744" i="1"/>
  <c r="S744" i="1"/>
  <c r="T744" i="1"/>
  <c r="U744" i="1"/>
  <c r="M745" i="1"/>
  <c r="N745" i="1"/>
  <c r="O745" i="1"/>
  <c r="P745" i="1"/>
  <c r="Q745" i="1"/>
  <c r="R745" i="1"/>
  <c r="S745" i="1"/>
  <c r="T745" i="1"/>
  <c r="U745" i="1"/>
  <c r="M746" i="1"/>
  <c r="N746" i="1"/>
  <c r="O746" i="1"/>
  <c r="P746" i="1"/>
  <c r="Q746" i="1"/>
  <c r="R746" i="1"/>
  <c r="S746" i="1"/>
  <c r="T746" i="1"/>
  <c r="U746" i="1"/>
  <c r="M747" i="1"/>
  <c r="N747" i="1"/>
  <c r="O747" i="1"/>
  <c r="P747" i="1"/>
  <c r="H164" i="2" s="1"/>
  <c r="Q747" i="1"/>
  <c r="R747" i="1"/>
  <c r="S747" i="1"/>
  <c r="T747" i="1"/>
  <c r="U747" i="1"/>
  <c r="M748" i="1"/>
  <c r="N748" i="1"/>
  <c r="O748" i="1"/>
  <c r="P748" i="1"/>
  <c r="H165" i="2" s="1"/>
  <c r="Q748" i="1"/>
  <c r="R748" i="1"/>
  <c r="S748" i="1"/>
  <c r="T748" i="1"/>
  <c r="U748" i="1"/>
  <c r="M749" i="1"/>
  <c r="N749" i="1"/>
  <c r="O749" i="1"/>
  <c r="P749" i="1"/>
  <c r="Q749" i="1"/>
  <c r="R749" i="1"/>
  <c r="S749" i="1"/>
  <c r="T749" i="1"/>
  <c r="U749" i="1"/>
  <c r="M750" i="1"/>
  <c r="N750" i="1"/>
  <c r="O750" i="1"/>
  <c r="P750" i="1"/>
  <c r="Q750" i="1"/>
  <c r="R750" i="1"/>
  <c r="S750" i="1"/>
  <c r="T750" i="1"/>
  <c r="U750" i="1"/>
  <c r="M751" i="1"/>
  <c r="N751" i="1"/>
  <c r="O751" i="1"/>
  <c r="P751" i="1"/>
  <c r="Q751" i="1"/>
  <c r="R751" i="1"/>
  <c r="S751" i="1"/>
  <c r="T751" i="1"/>
  <c r="U751" i="1"/>
  <c r="M752" i="1"/>
  <c r="N752" i="1"/>
  <c r="O752" i="1"/>
  <c r="P752" i="1"/>
  <c r="Q752" i="1"/>
  <c r="R752" i="1"/>
  <c r="S752" i="1"/>
  <c r="T752" i="1"/>
  <c r="U752" i="1"/>
  <c r="M753" i="1"/>
  <c r="N753" i="1"/>
  <c r="O753" i="1"/>
  <c r="P753" i="1"/>
  <c r="Q753" i="1"/>
  <c r="R753" i="1"/>
  <c r="S753" i="1"/>
  <c r="T753" i="1"/>
  <c r="U753" i="1"/>
  <c r="M754" i="1"/>
  <c r="N754" i="1"/>
  <c r="O754" i="1"/>
  <c r="P754" i="1"/>
  <c r="Q754" i="1"/>
  <c r="R754" i="1"/>
  <c r="S754" i="1"/>
  <c r="T754" i="1"/>
  <c r="U754" i="1"/>
  <c r="M755" i="1"/>
  <c r="N755" i="1"/>
  <c r="O755" i="1"/>
  <c r="P755" i="1"/>
  <c r="I72" i="2" s="1"/>
  <c r="Q755" i="1"/>
  <c r="R755" i="1"/>
  <c r="S755" i="1"/>
  <c r="T755" i="1"/>
  <c r="U755" i="1"/>
  <c r="M756" i="1"/>
  <c r="N756" i="1"/>
  <c r="O756" i="1"/>
  <c r="P756" i="1"/>
  <c r="I73" i="2" s="1"/>
  <c r="Q756" i="1"/>
  <c r="R756" i="1"/>
  <c r="S756" i="1"/>
  <c r="T756" i="1"/>
  <c r="U756" i="1"/>
  <c r="M757" i="1"/>
  <c r="N757" i="1"/>
  <c r="O757" i="1"/>
  <c r="P757" i="1"/>
  <c r="Q757" i="1"/>
  <c r="R757" i="1"/>
  <c r="S757" i="1"/>
  <c r="T757" i="1"/>
  <c r="U757" i="1"/>
  <c r="M758" i="1"/>
  <c r="N758" i="1"/>
  <c r="O758" i="1"/>
  <c r="P758" i="1"/>
  <c r="Q758" i="1"/>
  <c r="R758" i="1"/>
  <c r="S758" i="1"/>
  <c r="T758" i="1"/>
  <c r="U758" i="1"/>
  <c r="M759" i="1"/>
  <c r="N759" i="1"/>
  <c r="O759" i="1"/>
  <c r="P759" i="1"/>
  <c r="Q759" i="1"/>
  <c r="R759" i="1"/>
  <c r="S759" i="1"/>
  <c r="T759" i="1"/>
  <c r="U759" i="1"/>
  <c r="M760" i="1"/>
  <c r="N760" i="1"/>
  <c r="O760" i="1"/>
  <c r="P760" i="1"/>
  <c r="Q760" i="1"/>
  <c r="R760" i="1"/>
  <c r="S760" i="1"/>
  <c r="T760" i="1"/>
  <c r="U760" i="1"/>
  <c r="M761" i="1"/>
  <c r="N761" i="1"/>
  <c r="O761" i="1"/>
  <c r="P761" i="1"/>
  <c r="Q761" i="1"/>
  <c r="R761" i="1"/>
  <c r="S761" i="1"/>
  <c r="T761" i="1"/>
  <c r="U761" i="1"/>
  <c r="M762" i="1"/>
  <c r="N762" i="1"/>
  <c r="O762" i="1"/>
  <c r="P762" i="1"/>
  <c r="Q762" i="1"/>
  <c r="R762" i="1"/>
  <c r="S762" i="1"/>
  <c r="T762" i="1"/>
  <c r="U762" i="1"/>
  <c r="M763" i="1"/>
  <c r="N763" i="1"/>
  <c r="O763" i="1"/>
  <c r="P763" i="1"/>
  <c r="I80" i="2" s="1"/>
  <c r="Q763" i="1"/>
  <c r="R763" i="1"/>
  <c r="S763" i="1"/>
  <c r="T763" i="1"/>
  <c r="U763" i="1"/>
  <c r="M764" i="1"/>
  <c r="N764" i="1"/>
  <c r="O764" i="1"/>
  <c r="P764" i="1"/>
  <c r="I81" i="2" s="1"/>
  <c r="Q764" i="1"/>
  <c r="R764" i="1"/>
  <c r="S764" i="1"/>
  <c r="T764" i="1"/>
  <c r="U764" i="1"/>
  <c r="M765" i="1"/>
  <c r="N765" i="1"/>
  <c r="O765" i="1"/>
  <c r="P765" i="1"/>
  <c r="Q765" i="1"/>
  <c r="R765" i="1"/>
  <c r="S765" i="1"/>
  <c r="T765" i="1"/>
  <c r="U765" i="1"/>
  <c r="M766" i="1"/>
  <c r="N766" i="1"/>
  <c r="O766" i="1"/>
  <c r="P766" i="1"/>
  <c r="Q766" i="1"/>
  <c r="R766" i="1"/>
  <c r="S766" i="1"/>
  <c r="T766" i="1"/>
  <c r="U766" i="1"/>
  <c r="M767" i="1"/>
  <c r="N767" i="1"/>
  <c r="O767" i="1"/>
  <c r="P767" i="1"/>
  <c r="Q767" i="1"/>
  <c r="R767" i="1"/>
  <c r="S767" i="1"/>
  <c r="T767" i="1"/>
  <c r="U767" i="1"/>
  <c r="M768" i="1"/>
  <c r="N768" i="1"/>
  <c r="O768" i="1"/>
  <c r="P768" i="1"/>
  <c r="Q768" i="1"/>
  <c r="R768" i="1"/>
  <c r="S768" i="1"/>
  <c r="T768" i="1"/>
  <c r="U768" i="1"/>
  <c r="M769" i="1"/>
  <c r="N769" i="1"/>
  <c r="O769" i="1"/>
  <c r="P769" i="1"/>
  <c r="Q769" i="1"/>
  <c r="R769" i="1"/>
  <c r="S769" i="1"/>
  <c r="T769" i="1"/>
  <c r="U769" i="1"/>
  <c r="M770" i="1"/>
  <c r="N770" i="1"/>
  <c r="O770" i="1"/>
  <c r="P770" i="1"/>
  <c r="Q770" i="1"/>
  <c r="R770" i="1"/>
  <c r="S770" i="1"/>
  <c r="T770" i="1"/>
  <c r="U770" i="1"/>
  <c r="M771" i="1"/>
  <c r="N771" i="1"/>
  <c r="O771" i="1"/>
  <c r="P771" i="1"/>
  <c r="I88" i="2" s="1"/>
  <c r="Q771" i="1"/>
  <c r="R771" i="1"/>
  <c r="S771" i="1"/>
  <c r="T771" i="1"/>
  <c r="U771" i="1"/>
  <c r="M772" i="1"/>
  <c r="N772" i="1"/>
  <c r="O772" i="1"/>
  <c r="P772" i="1"/>
  <c r="I89" i="2" s="1"/>
  <c r="Q772" i="1"/>
  <c r="R772" i="1"/>
  <c r="S772" i="1"/>
  <c r="T772" i="1"/>
  <c r="U772" i="1"/>
  <c r="M773" i="1"/>
  <c r="N773" i="1"/>
  <c r="O773" i="1"/>
  <c r="P773" i="1"/>
  <c r="Q773" i="1"/>
  <c r="R773" i="1"/>
  <c r="S773" i="1"/>
  <c r="T773" i="1"/>
  <c r="U773" i="1"/>
  <c r="M774" i="1"/>
  <c r="N774" i="1"/>
  <c r="O774" i="1"/>
  <c r="P774" i="1"/>
  <c r="Q774" i="1"/>
  <c r="R774" i="1"/>
  <c r="S774" i="1"/>
  <c r="T774" i="1"/>
  <c r="U774" i="1"/>
  <c r="M775" i="1"/>
  <c r="N775" i="1"/>
  <c r="O775" i="1"/>
  <c r="P775" i="1"/>
  <c r="Q775" i="1"/>
  <c r="R775" i="1"/>
  <c r="S775" i="1"/>
  <c r="T775" i="1"/>
  <c r="U775" i="1"/>
  <c r="M776" i="1"/>
  <c r="N776" i="1"/>
  <c r="O776" i="1"/>
  <c r="P776" i="1"/>
  <c r="Q776" i="1"/>
  <c r="R776" i="1"/>
  <c r="S776" i="1"/>
  <c r="T776" i="1"/>
  <c r="U776" i="1"/>
  <c r="M777" i="1"/>
  <c r="N777" i="1"/>
  <c r="O777" i="1"/>
  <c r="P777" i="1"/>
  <c r="Q777" i="1"/>
  <c r="R777" i="1"/>
  <c r="S777" i="1"/>
  <c r="T777" i="1"/>
  <c r="U777" i="1"/>
  <c r="M778" i="1"/>
  <c r="N778" i="1"/>
  <c r="O778" i="1"/>
  <c r="P778" i="1"/>
  <c r="Q778" i="1"/>
  <c r="R778" i="1"/>
  <c r="S778" i="1"/>
  <c r="T778" i="1"/>
  <c r="U778" i="1"/>
  <c r="M779" i="1"/>
  <c r="N779" i="1"/>
  <c r="O779" i="1"/>
  <c r="P779" i="1"/>
  <c r="I96" i="2" s="1"/>
  <c r="Q779" i="1"/>
  <c r="R779" i="1"/>
  <c r="S779" i="1"/>
  <c r="T779" i="1"/>
  <c r="U779" i="1"/>
  <c r="M780" i="1"/>
  <c r="N780" i="1"/>
  <c r="O780" i="1"/>
  <c r="P780" i="1"/>
  <c r="I97" i="2" s="1"/>
  <c r="Q780" i="1"/>
  <c r="R780" i="1"/>
  <c r="S780" i="1"/>
  <c r="T780" i="1"/>
  <c r="U780" i="1"/>
  <c r="M781" i="1"/>
  <c r="N781" i="1"/>
  <c r="O781" i="1"/>
  <c r="P781" i="1"/>
  <c r="Q781" i="1"/>
  <c r="R781" i="1"/>
  <c r="S781" i="1"/>
  <c r="T781" i="1"/>
  <c r="U781" i="1"/>
  <c r="M782" i="1"/>
  <c r="N782" i="1"/>
  <c r="O782" i="1"/>
  <c r="P782" i="1"/>
  <c r="Q782" i="1"/>
  <c r="R782" i="1"/>
  <c r="S782" i="1"/>
  <c r="T782" i="1"/>
  <c r="U782" i="1"/>
  <c r="M783" i="1"/>
  <c r="N783" i="1"/>
  <c r="O783" i="1"/>
  <c r="P783" i="1"/>
  <c r="Q783" i="1"/>
  <c r="R783" i="1"/>
  <c r="S783" i="1"/>
  <c r="T783" i="1"/>
  <c r="U783" i="1"/>
  <c r="M784" i="1"/>
  <c r="N784" i="1"/>
  <c r="O784" i="1"/>
  <c r="P784" i="1"/>
  <c r="Q784" i="1"/>
  <c r="R784" i="1"/>
  <c r="S784" i="1"/>
  <c r="T784" i="1"/>
  <c r="U784" i="1"/>
  <c r="M785" i="1"/>
  <c r="N785" i="1"/>
  <c r="O785" i="1"/>
  <c r="P785" i="1"/>
  <c r="Q785" i="1"/>
  <c r="R785" i="1"/>
  <c r="S785" i="1"/>
  <c r="T785" i="1"/>
  <c r="U785" i="1"/>
  <c r="M786" i="1"/>
  <c r="N786" i="1"/>
  <c r="O786" i="1"/>
  <c r="P786" i="1"/>
  <c r="Q786" i="1"/>
  <c r="R786" i="1"/>
  <c r="S786" i="1"/>
  <c r="T786" i="1"/>
  <c r="U786" i="1"/>
  <c r="M787" i="1"/>
  <c r="N787" i="1"/>
  <c r="O787" i="1"/>
  <c r="P787" i="1"/>
  <c r="I104" i="2" s="1"/>
  <c r="Q787" i="1"/>
  <c r="R787" i="1"/>
  <c r="S787" i="1"/>
  <c r="T787" i="1"/>
  <c r="U787" i="1"/>
  <c r="M788" i="1"/>
  <c r="N788" i="1"/>
  <c r="O788" i="1"/>
  <c r="P788" i="1"/>
  <c r="I105" i="2" s="1"/>
  <c r="Q788" i="1"/>
  <c r="R788" i="1"/>
  <c r="S788" i="1"/>
  <c r="T788" i="1"/>
  <c r="U788" i="1"/>
  <c r="M789" i="1"/>
  <c r="N789" i="1"/>
  <c r="O789" i="1"/>
  <c r="P789" i="1"/>
  <c r="Q789" i="1"/>
  <c r="R789" i="1"/>
  <c r="S789" i="1"/>
  <c r="T789" i="1"/>
  <c r="U789" i="1"/>
  <c r="M790" i="1"/>
  <c r="N790" i="1"/>
  <c r="O790" i="1"/>
  <c r="P790" i="1"/>
  <c r="Q790" i="1"/>
  <c r="R790" i="1"/>
  <c r="S790" i="1"/>
  <c r="T790" i="1"/>
  <c r="U790" i="1"/>
  <c r="M791" i="1"/>
  <c r="N791" i="1"/>
  <c r="O791" i="1"/>
  <c r="P791" i="1"/>
  <c r="Q791" i="1"/>
  <c r="R791" i="1"/>
  <c r="S791" i="1"/>
  <c r="T791" i="1"/>
  <c r="U791" i="1"/>
  <c r="M792" i="1"/>
  <c r="N792" i="1"/>
  <c r="O792" i="1"/>
  <c r="P792" i="1"/>
  <c r="Q792" i="1"/>
  <c r="R792" i="1"/>
  <c r="S792" i="1"/>
  <c r="T792" i="1"/>
  <c r="U792" i="1"/>
  <c r="M793" i="1"/>
  <c r="N793" i="1"/>
  <c r="O793" i="1"/>
  <c r="P793" i="1"/>
  <c r="Q793" i="1"/>
  <c r="R793" i="1"/>
  <c r="S793" i="1"/>
  <c r="T793" i="1"/>
  <c r="U793" i="1"/>
  <c r="M794" i="1"/>
  <c r="N794" i="1"/>
  <c r="O794" i="1"/>
  <c r="P794" i="1"/>
  <c r="Q794" i="1"/>
  <c r="R794" i="1"/>
  <c r="S794" i="1"/>
  <c r="T794" i="1"/>
  <c r="U794" i="1"/>
  <c r="M795" i="1"/>
  <c r="N795" i="1"/>
  <c r="O795" i="1"/>
  <c r="P795" i="1"/>
  <c r="I112" i="2" s="1"/>
  <c r="Q795" i="1"/>
  <c r="R795" i="1"/>
  <c r="S795" i="1"/>
  <c r="T795" i="1"/>
  <c r="U795" i="1"/>
  <c r="M796" i="1"/>
  <c r="N796" i="1"/>
  <c r="O796" i="1"/>
  <c r="P796" i="1"/>
  <c r="I113" i="2" s="1"/>
  <c r="Q796" i="1"/>
  <c r="R796" i="1"/>
  <c r="S796" i="1"/>
  <c r="T796" i="1"/>
  <c r="U796" i="1"/>
  <c r="M797" i="1"/>
  <c r="N797" i="1"/>
  <c r="O797" i="1"/>
  <c r="P797" i="1"/>
  <c r="Q797" i="1"/>
  <c r="R797" i="1"/>
  <c r="S797" i="1"/>
  <c r="T797" i="1"/>
  <c r="U797" i="1"/>
  <c r="M798" i="1"/>
  <c r="N798" i="1"/>
  <c r="O798" i="1"/>
  <c r="P798" i="1"/>
  <c r="Q798" i="1"/>
  <c r="R798" i="1"/>
  <c r="S798" i="1"/>
  <c r="T798" i="1"/>
  <c r="U798" i="1"/>
  <c r="M799" i="1"/>
  <c r="N799" i="1"/>
  <c r="O799" i="1"/>
  <c r="P799" i="1"/>
  <c r="Q799" i="1"/>
  <c r="R799" i="1"/>
  <c r="S799" i="1"/>
  <c r="T799" i="1"/>
  <c r="U799" i="1"/>
  <c r="M800" i="1"/>
  <c r="N800" i="1"/>
  <c r="O800" i="1"/>
  <c r="P800" i="1"/>
  <c r="Q800" i="1"/>
  <c r="R800" i="1"/>
  <c r="S800" i="1"/>
  <c r="T800" i="1"/>
  <c r="U800" i="1"/>
  <c r="M801" i="1"/>
  <c r="N801" i="1"/>
  <c r="O801" i="1"/>
  <c r="P801" i="1"/>
  <c r="Q801" i="1"/>
  <c r="R801" i="1"/>
  <c r="S801" i="1"/>
  <c r="T801" i="1"/>
  <c r="U801" i="1"/>
  <c r="M802" i="1"/>
  <c r="N802" i="1"/>
  <c r="O802" i="1"/>
  <c r="P802" i="1"/>
  <c r="Q802" i="1"/>
  <c r="R802" i="1"/>
  <c r="S802" i="1"/>
  <c r="T802" i="1"/>
  <c r="U802" i="1"/>
  <c r="M803" i="1"/>
  <c r="N803" i="1"/>
  <c r="O803" i="1"/>
  <c r="P803" i="1"/>
  <c r="I120" i="2" s="1"/>
  <c r="Q803" i="1"/>
  <c r="R803" i="1"/>
  <c r="S803" i="1"/>
  <c r="T803" i="1"/>
  <c r="U803" i="1"/>
  <c r="M804" i="1"/>
  <c r="N804" i="1"/>
  <c r="O804" i="1"/>
  <c r="P804" i="1"/>
  <c r="I121" i="2" s="1"/>
  <c r="Q804" i="1"/>
  <c r="R804" i="1"/>
  <c r="S804" i="1"/>
  <c r="T804" i="1"/>
  <c r="U804" i="1"/>
  <c r="M805" i="1"/>
  <c r="N805" i="1"/>
  <c r="O805" i="1"/>
  <c r="P805" i="1"/>
  <c r="Q805" i="1"/>
  <c r="R805" i="1"/>
  <c r="S805" i="1"/>
  <c r="T805" i="1"/>
  <c r="U805" i="1"/>
  <c r="M806" i="1"/>
  <c r="N806" i="1"/>
  <c r="O806" i="1"/>
  <c r="P806" i="1"/>
  <c r="Q806" i="1"/>
  <c r="R806" i="1"/>
  <c r="S806" i="1"/>
  <c r="T806" i="1"/>
  <c r="U806" i="1"/>
  <c r="M807" i="1"/>
  <c r="N807" i="1"/>
  <c r="O807" i="1"/>
  <c r="P807" i="1"/>
  <c r="Q807" i="1"/>
  <c r="R807" i="1"/>
  <c r="S807" i="1"/>
  <c r="T807" i="1"/>
  <c r="U807" i="1"/>
  <c r="M808" i="1"/>
  <c r="N808" i="1"/>
  <c r="O808" i="1"/>
  <c r="P808" i="1"/>
  <c r="Q808" i="1"/>
  <c r="R808" i="1"/>
  <c r="S808" i="1"/>
  <c r="T808" i="1"/>
  <c r="U808" i="1"/>
  <c r="M809" i="1"/>
  <c r="N809" i="1"/>
  <c r="O809" i="1"/>
  <c r="P809" i="1"/>
  <c r="Q809" i="1"/>
  <c r="R809" i="1"/>
  <c r="S809" i="1"/>
  <c r="T809" i="1"/>
  <c r="U809" i="1"/>
  <c r="M810" i="1"/>
  <c r="N810" i="1"/>
  <c r="O810" i="1"/>
  <c r="P810" i="1"/>
  <c r="Q810" i="1"/>
  <c r="R810" i="1"/>
  <c r="S810" i="1"/>
  <c r="T810" i="1"/>
  <c r="U810" i="1"/>
  <c r="M811" i="1"/>
  <c r="N811" i="1"/>
  <c r="O811" i="1"/>
  <c r="P811" i="1"/>
  <c r="I128" i="2" s="1"/>
  <c r="Q811" i="1"/>
  <c r="R811" i="1"/>
  <c r="S811" i="1"/>
  <c r="T811" i="1"/>
  <c r="U811" i="1"/>
  <c r="M812" i="1"/>
  <c r="N812" i="1"/>
  <c r="O812" i="1"/>
  <c r="P812" i="1"/>
  <c r="I129" i="2" s="1"/>
  <c r="Q812" i="1"/>
  <c r="R812" i="1"/>
  <c r="S812" i="1"/>
  <c r="T812" i="1"/>
  <c r="U812" i="1"/>
  <c r="M813" i="1"/>
  <c r="N813" i="1"/>
  <c r="O813" i="1"/>
  <c r="P813" i="1"/>
  <c r="Q813" i="1"/>
  <c r="R813" i="1"/>
  <c r="S813" i="1"/>
  <c r="T813" i="1"/>
  <c r="U813" i="1"/>
  <c r="M814" i="1"/>
  <c r="N814" i="1"/>
  <c r="O814" i="1"/>
  <c r="P814" i="1"/>
  <c r="Q814" i="1"/>
  <c r="R814" i="1"/>
  <c r="S814" i="1"/>
  <c r="T814" i="1"/>
  <c r="U814" i="1"/>
  <c r="M815" i="1"/>
  <c r="N815" i="1"/>
  <c r="O815" i="1"/>
  <c r="P815" i="1"/>
  <c r="Q815" i="1"/>
  <c r="R815" i="1"/>
  <c r="S815" i="1"/>
  <c r="T815" i="1"/>
  <c r="U815" i="1"/>
  <c r="M816" i="1"/>
  <c r="N816" i="1"/>
  <c r="O816" i="1"/>
  <c r="P816" i="1"/>
  <c r="Q816" i="1"/>
  <c r="R816" i="1"/>
  <c r="S816" i="1"/>
  <c r="T816" i="1"/>
  <c r="U816" i="1"/>
  <c r="M817" i="1"/>
  <c r="N817" i="1"/>
  <c r="O817" i="1"/>
  <c r="P817" i="1"/>
  <c r="Q817" i="1"/>
  <c r="R817" i="1"/>
  <c r="S817" i="1"/>
  <c r="T817" i="1"/>
  <c r="U817" i="1"/>
  <c r="M818" i="1"/>
  <c r="N818" i="1"/>
  <c r="O818" i="1"/>
  <c r="P818" i="1"/>
  <c r="Q818" i="1"/>
  <c r="R818" i="1"/>
  <c r="S818" i="1"/>
  <c r="T818" i="1"/>
  <c r="U818" i="1"/>
  <c r="M819" i="1"/>
  <c r="N819" i="1"/>
  <c r="O819" i="1"/>
  <c r="P819" i="1"/>
  <c r="I136" i="2" s="1"/>
  <c r="Q819" i="1"/>
  <c r="R819" i="1"/>
  <c r="S819" i="1"/>
  <c r="T819" i="1"/>
  <c r="U819" i="1"/>
  <c r="M820" i="1"/>
  <c r="N820" i="1"/>
  <c r="O820" i="1"/>
  <c r="P820" i="1"/>
  <c r="I137" i="2" s="1"/>
  <c r="Q820" i="1"/>
  <c r="R820" i="1"/>
  <c r="S820" i="1"/>
  <c r="T820" i="1"/>
  <c r="U820" i="1"/>
  <c r="M821" i="1"/>
  <c r="N821" i="1"/>
  <c r="O821" i="1"/>
  <c r="P821" i="1"/>
  <c r="Q821" i="1"/>
  <c r="R821" i="1"/>
  <c r="S821" i="1"/>
  <c r="T821" i="1"/>
  <c r="U821" i="1"/>
  <c r="M822" i="1"/>
  <c r="N822" i="1"/>
  <c r="O822" i="1"/>
  <c r="P822" i="1"/>
  <c r="Q822" i="1"/>
  <c r="R822" i="1"/>
  <c r="S822" i="1"/>
  <c r="T822" i="1"/>
  <c r="U822" i="1"/>
  <c r="M823" i="1"/>
  <c r="N823" i="1"/>
  <c r="O823" i="1"/>
  <c r="P823" i="1"/>
  <c r="Q823" i="1"/>
  <c r="R823" i="1"/>
  <c r="S823" i="1"/>
  <c r="T823" i="1"/>
  <c r="U823" i="1"/>
  <c r="M824" i="1"/>
  <c r="N824" i="1"/>
  <c r="O824" i="1"/>
  <c r="P824" i="1"/>
  <c r="Q824" i="1"/>
  <c r="R824" i="1"/>
  <c r="S824" i="1"/>
  <c r="T824" i="1"/>
  <c r="U824" i="1"/>
  <c r="M825" i="1"/>
  <c r="N825" i="1"/>
  <c r="O825" i="1"/>
  <c r="P825" i="1"/>
  <c r="Q825" i="1"/>
  <c r="R825" i="1"/>
  <c r="S825" i="1"/>
  <c r="T825" i="1"/>
  <c r="U825" i="1"/>
  <c r="M826" i="1"/>
  <c r="N826" i="1"/>
  <c r="O826" i="1"/>
  <c r="P826" i="1"/>
  <c r="Q826" i="1"/>
  <c r="R826" i="1"/>
  <c r="S826" i="1"/>
  <c r="T826" i="1"/>
  <c r="U826" i="1"/>
  <c r="M827" i="1"/>
  <c r="N827" i="1"/>
  <c r="O827" i="1"/>
  <c r="P827" i="1"/>
  <c r="I144" i="2" s="1"/>
  <c r="Q827" i="1"/>
  <c r="R827" i="1"/>
  <c r="S827" i="1"/>
  <c r="T827" i="1"/>
  <c r="U827" i="1"/>
  <c r="M828" i="1"/>
  <c r="N828" i="1"/>
  <c r="O828" i="1"/>
  <c r="P828" i="1"/>
  <c r="I145" i="2" s="1"/>
  <c r="Q828" i="1"/>
  <c r="R828" i="1"/>
  <c r="S828" i="1"/>
  <c r="T828" i="1"/>
  <c r="U828" i="1"/>
  <c r="M829" i="1"/>
  <c r="N829" i="1"/>
  <c r="O829" i="1"/>
  <c r="P829" i="1"/>
  <c r="Q829" i="1"/>
  <c r="R829" i="1"/>
  <c r="S829" i="1"/>
  <c r="T829" i="1"/>
  <c r="U829" i="1"/>
  <c r="M830" i="1"/>
  <c r="N830" i="1"/>
  <c r="O830" i="1"/>
  <c r="P830" i="1"/>
  <c r="Q830" i="1"/>
  <c r="R830" i="1"/>
  <c r="S830" i="1"/>
  <c r="T830" i="1"/>
  <c r="U830" i="1"/>
  <c r="M831" i="1"/>
  <c r="N831" i="1"/>
  <c r="O831" i="1"/>
  <c r="P831" i="1"/>
  <c r="Q831" i="1"/>
  <c r="R831" i="1"/>
  <c r="S831" i="1"/>
  <c r="T831" i="1"/>
  <c r="U831" i="1"/>
  <c r="M832" i="1"/>
  <c r="N832" i="1"/>
  <c r="O832" i="1"/>
  <c r="P832" i="1"/>
  <c r="Q832" i="1"/>
  <c r="R832" i="1"/>
  <c r="S832" i="1"/>
  <c r="T832" i="1"/>
  <c r="U832" i="1"/>
  <c r="M833" i="1"/>
  <c r="N833" i="1"/>
  <c r="O833" i="1"/>
  <c r="P833" i="1"/>
  <c r="Q833" i="1"/>
  <c r="R833" i="1"/>
  <c r="S833" i="1"/>
  <c r="T833" i="1"/>
  <c r="U833" i="1"/>
  <c r="M834" i="1"/>
  <c r="N834" i="1"/>
  <c r="O834" i="1"/>
  <c r="P834" i="1"/>
  <c r="Q834" i="1"/>
  <c r="R834" i="1"/>
  <c r="S834" i="1"/>
  <c r="T834" i="1"/>
  <c r="U834" i="1"/>
  <c r="M835" i="1"/>
  <c r="N835" i="1"/>
  <c r="O835" i="1"/>
  <c r="P835" i="1"/>
  <c r="I152" i="2" s="1"/>
  <c r="Q835" i="1"/>
  <c r="R835" i="1"/>
  <c r="S835" i="1"/>
  <c r="T835" i="1"/>
  <c r="U835" i="1"/>
  <c r="M836" i="1"/>
  <c r="N836" i="1"/>
  <c r="O836" i="1"/>
  <c r="P836" i="1"/>
  <c r="I153" i="2" s="1"/>
  <c r="Q836" i="1"/>
  <c r="R836" i="1"/>
  <c r="S836" i="1"/>
  <c r="T836" i="1"/>
  <c r="U836" i="1"/>
  <c r="M837" i="1"/>
  <c r="N837" i="1"/>
  <c r="O837" i="1"/>
  <c r="P837" i="1"/>
  <c r="Q837" i="1"/>
  <c r="R837" i="1"/>
  <c r="S837" i="1"/>
  <c r="T837" i="1"/>
  <c r="U837" i="1"/>
  <c r="M838" i="1"/>
  <c r="N838" i="1"/>
  <c r="O838" i="1"/>
  <c r="P838" i="1"/>
  <c r="Q838" i="1"/>
  <c r="R838" i="1"/>
  <c r="S838" i="1"/>
  <c r="T838" i="1"/>
  <c r="U838" i="1"/>
  <c r="M839" i="1"/>
  <c r="N839" i="1"/>
  <c r="O839" i="1"/>
  <c r="P839" i="1"/>
  <c r="Q839" i="1"/>
  <c r="R839" i="1"/>
  <c r="S839" i="1"/>
  <c r="T839" i="1"/>
  <c r="U839" i="1"/>
  <c r="M840" i="1"/>
  <c r="N840" i="1"/>
  <c r="O840" i="1"/>
  <c r="P840" i="1"/>
  <c r="Q840" i="1"/>
  <c r="R840" i="1"/>
  <c r="S840" i="1"/>
  <c r="T840" i="1"/>
  <c r="U840" i="1"/>
  <c r="M841" i="1"/>
  <c r="N841" i="1"/>
  <c r="O841" i="1"/>
  <c r="P841" i="1"/>
  <c r="Q841" i="1"/>
  <c r="R841" i="1"/>
  <c r="S841" i="1"/>
  <c r="T841" i="1"/>
  <c r="U841" i="1"/>
  <c r="M842" i="1"/>
  <c r="N842" i="1"/>
  <c r="O842" i="1"/>
  <c r="P842" i="1"/>
  <c r="Q842" i="1"/>
  <c r="R842" i="1"/>
  <c r="S842" i="1"/>
  <c r="T842" i="1"/>
  <c r="U842" i="1"/>
  <c r="M843" i="1"/>
  <c r="N843" i="1"/>
  <c r="O843" i="1"/>
  <c r="P843" i="1"/>
  <c r="I160" i="2" s="1"/>
  <c r="Q843" i="1"/>
  <c r="R843" i="1"/>
  <c r="S843" i="1"/>
  <c r="T843" i="1"/>
  <c r="U843" i="1"/>
  <c r="M844" i="1"/>
  <c r="N844" i="1"/>
  <c r="O844" i="1"/>
  <c r="P844" i="1"/>
  <c r="I161" i="2" s="1"/>
  <c r="Q844" i="1"/>
  <c r="R844" i="1"/>
  <c r="S844" i="1"/>
  <c r="T844" i="1"/>
  <c r="U844" i="1"/>
  <c r="M845" i="1"/>
  <c r="N845" i="1"/>
  <c r="O845" i="1"/>
  <c r="P845" i="1"/>
  <c r="Q845" i="1"/>
  <c r="R845" i="1"/>
  <c r="S845" i="1"/>
  <c r="T845" i="1"/>
  <c r="U845" i="1"/>
  <c r="M846" i="1"/>
  <c r="N846" i="1"/>
  <c r="O846" i="1"/>
  <c r="P846" i="1"/>
  <c r="Q846" i="1"/>
  <c r="R846" i="1"/>
  <c r="S846" i="1"/>
  <c r="T846" i="1"/>
  <c r="U846" i="1"/>
  <c r="M847" i="1"/>
  <c r="N847" i="1"/>
  <c r="O847" i="1"/>
  <c r="P847" i="1"/>
  <c r="Q847" i="1"/>
  <c r="R847" i="1"/>
  <c r="S847" i="1"/>
  <c r="T847" i="1"/>
  <c r="U847" i="1"/>
  <c r="M848" i="1"/>
  <c r="N848" i="1"/>
  <c r="O848" i="1"/>
  <c r="P848" i="1"/>
  <c r="Q848" i="1"/>
  <c r="R848" i="1"/>
  <c r="S848" i="1"/>
  <c r="T848" i="1"/>
  <c r="U848" i="1"/>
  <c r="M849" i="1"/>
  <c r="N849" i="1"/>
  <c r="O849" i="1"/>
  <c r="P849" i="1"/>
  <c r="Q849" i="1"/>
  <c r="R849" i="1"/>
  <c r="S849" i="1"/>
  <c r="T849" i="1"/>
  <c r="U849" i="1"/>
  <c r="M850" i="1"/>
  <c r="N850" i="1"/>
  <c r="O850" i="1"/>
  <c r="P850" i="1"/>
  <c r="Q850" i="1"/>
  <c r="R850" i="1"/>
  <c r="S850" i="1"/>
  <c r="T850" i="1"/>
  <c r="U850" i="1"/>
  <c r="M851" i="1"/>
  <c r="N851" i="1"/>
  <c r="O851" i="1"/>
  <c r="P851" i="1"/>
  <c r="J68" i="2" s="1"/>
  <c r="Q851" i="1"/>
  <c r="R851" i="1"/>
  <c r="S851" i="1"/>
  <c r="T851" i="1"/>
  <c r="U851" i="1"/>
  <c r="M852" i="1"/>
  <c r="N852" i="1"/>
  <c r="O852" i="1"/>
  <c r="P852" i="1"/>
  <c r="J69" i="2" s="1"/>
  <c r="Q852" i="1"/>
  <c r="R852" i="1"/>
  <c r="S852" i="1"/>
  <c r="T852" i="1"/>
  <c r="U852" i="1"/>
  <c r="M853" i="1"/>
  <c r="N853" i="1"/>
  <c r="O853" i="1"/>
  <c r="P853" i="1"/>
  <c r="Q853" i="1"/>
  <c r="R853" i="1"/>
  <c r="S853" i="1"/>
  <c r="T853" i="1"/>
  <c r="U853" i="1"/>
  <c r="M854" i="1"/>
  <c r="N854" i="1"/>
  <c r="O854" i="1"/>
  <c r="P854" i="1"/>
  <c r="Q854" i="1"/>
  <c r="R854" i="1"/>
  <c r="S854" i="1"/>
  <c r="T854" i="1"/>
  <c r="U854" i="1"/>
  <c r="M855" i="1"/>
  <c r="N855" i="1"/>
  <c r="O855" i="1"/>
  <c r="P855" i="1"/>
  <c r="Q855" i="1"/>
  <c r="R855" i="1"/>
  <c r="S855" i="1"/>
  <c r="T855" i="1"/>
  <c r="U855" i="1"/>
  <c r="M856" i="1"/>
  <c r="N856" i="1"/>
  <c r="O856" i="1"/>
  <c r="P856" i="1"/>
  <c r="Q856" i="1"/>
  <c r="R856" i="1"/>
  <c r="S856" i="1"/>
  <c r="T856" i="1"/>
  <c r="U856" i="1"/>
  <c r="M857" i="1"/>
  <c r="N857" i="1"/>
  <c r="O857" i="1"/>
  <c r="P857" i="1"/>
  <c r="Q857" i="1"/>
  <c r="R857" i="1"/>
  <c r="S857" i="1"/>
  <c r="T857" i="1"/>
  <c r="U857" i="1"/>
  <c r="M858" i="1"/>
  <c r="N858" i="1"/>
  <c r="O858" i="1"/>
  <c r="P858" i="1"/>
  <c r="Q858" i="1"/>
  <c r="R858" i="1"/>
  <c r="S858" i="1"/>
  <c r="T858" i="1"/>
  <c r="U858" i="1"/>
  <c r="M859" i="1"/>
  <c r="N859" i="1"/>
  <c r="O859" i="1"/>
  <c r="P859" i="1"/>
  <c r="J76" i="2" s="1"/>
  <c r="Q859" i="1"/>
  <c r="R859" i="1"/>
  <c r="S859" i="1"/>
  <c r="T859" i="1"/>
  <c r="U859" i="1"/>
  <c r="M860" i="1"/>
  <c r="N860" i="1"/>
  <c r="O860" i="1"/>
  <c r="P860" i="1"/>
  <c r="J77" i="2" s="1"/>
  <c r="Q860" i="1"/>
  <c r="R860" i="1"/>
  <c r="S860" i="1"/>
  <c r="T860" i="1"/>
  <c r="U860" i="1"/>
  <c r="M861" i="1"/>
  <c r="N861" i="1"/>
  <c r="O861" i="1"/>
  <c r="P861" i="1"/>
  <c r="Q861" i="1"/>
  <c r="R861" i="1"/>
  <c r="S861" i="1"/>
  <c r="T861" i="1"/>
  <c r="U861" i="1"/>
  <c r="M862" i="1"/>
  <c r="N862" i="1"/>
  <c r="O862" i="1"/>
  <c r="P862" i="1"/>
  <c r="Q862" i="1"/>
  <c r="R862" i="1"/>
  <c r="S862" i="1"/>
  <c r="T862" i="1"/>
  <c r="U862" i="1"/>
  <c r="M863" i="1"/>
  <c r="N863" i="1"/>
  <c r="O863" i="1"/>
  <c r="P863" i="1"/>
  <c r="Q863" i="1"/>
  <c r="R863" i="1"/>
  <c r="S863" i="1"/>
  <c r="T863" i="1"/>
  <c r="U863" i="1"/>
  <c r="M864" i="1"/>
  <c r="N864" i="1"/>
  <c r="O864" i="1"/>
  <c r="P864" i="1"/>
  <c r="Q864" i="1"/>
  <c r="R864" i="1"/>
  <c r="S864" i="1"/>
  <c r="T864" i="1"/>
  <c r="U864" i="1"/>
  <c r="M865" i="1"/>
  <c r="N865" i="1"/>
  <c r="O865" i="1"/>
  <c r="P865" i="1"/>
  <c r="Q865" i="1"/>
  <c r="R865" i="1"/>
  <c r="S865" i="1"/>
  <c r="T865" i="1"/>
  <c r="U865" i="1"/>
  <c r="M866" i="1"/>
  <c r="N866" i="1"/>
  <c r="O866" i="1"/>
  <c r="P866" i="1"/>
  <c r="Q866" i="1"/>
  <c r="R866" i="1"/>
  <c r="S866" i="1"/>
  <c r="T866" i="1"/>
  <c r="U866" i="1"/>
  <c r="M867" i="1"/>
  <c r="N867" i="1"/>
  <c r="O867" i="1"/>
  <c r="P867" i="1"/>
  <c r="J84" i="2" s="1"/>
  <c r="Q867" i="1"/>
  <c r="R867" i="1"/>
  <c r="S867" i="1"/>
  <c r="T867" i="1"/>
  <c r="U867" i="1"/>
  <c r="M868" i="1"/>
  <c r="N868" i="1"/>
  <c r="O868" i="1"/>
  <c r="P868" i="1"/>
  <c r="J85" i="2" s="1"/>
  <c r="Q868" i="1"/>
  <c r="R868" i="1"/>
  <c r="S868" i="1"/>
  <c r="T868" i="1"/>
  <c r="U868" i="1"/>
  <c r="M869" i="1"/>
  <c r="N869" i="1"/>
  <c r="O869" i="1"/>
  <c r="P869" i="1"/>
  <c r="Q869" i="1"/>
  <c r="R869" i="1"/>
  <c r="S869" i="1"/>
  <c r="T869" i="1"/>
  <c r="U869" i="1"/>
  <c r="M870" i="1"/>
  <c r="N870" i="1"/>
  <c r="O870" i="1"/>
  <c r="P870" i="1"/>
  <c r="Q870" i="1"/>
  <c r="R870" i="1"/>
  <c r="S870" i="1"/>
  <c r="T870" i="1"/>
  <c r="U870" i="1"/>
  <c r="M871" i="1"/>
  <c r="N871" i="1"/>
  <c r="O871" i="1"/>
  <c r="P871" i="1"/>
  <c r="Q871" i="1"/>
  <c r="R871" i="1"/>
  <c r="S871" i="1"/>
  <c r="T871" i="1"/>
  <c r="U871" i="1"/>
  <c r="M872" i="1"/>
  <c r="N872" i="1"/>
  <c r="O872" i="1"/>
  <c r="P872" i="1"/>
  <c r="Q872" i="1"/>
  <c r="R872" i="1"/>
  <c r="S872" i="1"/>
  <c r="T872" i="1"/>
  <c r="U872" i="1"/>
  <c r="M873" i="1"/>
  <c r="N873" i="1"/>
  <c r="O873" i="1"/>
  <c r="P873" i="1"/>
  <c r="Q873" i="1"/>
  <c r="R873" i="1"/>
  <c r="S873" i="1"/>
  <c r="T873" i="1"/>
  <c r="U873" i="1"/>
  <c r="M874" i="1"/>
  <c r="N874" i="1"/>
  <c r="O874" i="1"/>
  <c r="P874" i="1"/>
  <c r="Q874" i="1"/>
  <c r="R874" i="1"/>
  <c r="S874" i="1"/>
  <c r="T874" i="1"/>
  <c r="U874" i="1"/>
  <c r="M875" i="1"/>
  <c r="N875" i="1"/>
  <c r="O875" i="1"/>
  <c r="P875" i="1"/>
  <c r="J92" i="2" s="1"/>
  <c r="Q875" i="1"/>
  <c r="R875" i="1"/>
  <c r="S875" i="1"/>
  <c r="T875" i="1"/>
  <c r="U875" i="1"/>
  <c r="M876" i="1"/>
  <c r="N876" i="1"/>
  <c r="O876" i="1"/>
  <c r="P876" i="1"/>
  <c r="J93" i="2" s="1"/>
  <c r="Q876" i="1"/>
  <c r="R876" i="1"/>
  <c r="S876" i="1"/>
  <c r="T876" i="1"/>
  <c r="U876" i="1"/>
  <c r="M877" i="1"/>
  <c r="N877" i="1"/>
  <c r="O877" i="1"/>
  <c r="P877" i="1"/>
  <c r="Q877" i="1"/>
  <c r="R877" i="1"/>
  <c r="S877" i="1"/>
  <c r="T877" i="1"/>
  <c r="U877" i="1"/>
  <c r="M878" i="1"/>
  <c r="N878" i="1"/>
  <c r="O878" i="1"/>
  <c r="P878" i="1"/>
  <c r="Q878" i="1"/>
  <c r="R878" i="1"/>
  <c r="S878" i="1"/>
  <c r="T878" i="1"/>
  <c r="U878" i="1"/>
  <c r="M879" i="1"/>
  <c r="N879" i="1"/>
  <c r="O879" i="1"/>
  <c r="P879" i="1"/>
  <c r="Q879" i="1"/>
  <c r="R879" i="1"/>
  <c r="S879" i="1"/>
  <c r="T879" i="1"/>
  <c r="U879" i="1"/>
  <c r="M880" i="1"/>
  <c r="N880" i="1"/>
  <c r="O880" i="1"/>
  <c r="P880" i="1"/>
  <c r="Q880" i="1"/>
  <c r="R880" i="1"/>
  <c r="S880" i="1"/>
  <c r="T880" i="1"/>
  <c r="U880" i="1"/>
  <c r="M881" i="1"/>
  <c r="N881" i="1"/>
  <c r="O881" i="1"/>
  <c r="P881" i="1"/>
  <c r="Q881" i="1"/>
  <c r="R881" i="1"/>
  <c r="S881" i="1"/>
  <c r="T881" i="1"/>
  <c r="U881" i="1"/>
  <c r="M882" i="1"/>
  <c r="N882" i="1"/>
  <c r="O882" i="1"/>
  <c r="P882" i="1"/>
  <c r="Q882" i="1"/>
  <c r="R882" i="1"/>
  <c r="S882" i="1"/>
  <c r="T882" i="1"/>
  <c r="U882" i="1"/>
  <c r="M883" i="1"/>
  <c r="N883" i="1"/>
  <c r="O883" i="1"/>
  <c r="P883" i="1"/>
  <c r="J100" i="2" s="1"/>
  <c r="Q883" i="1"/>
  <c r="R883" i="1"/>
  <c r="S883" i="1"/>
  <c r="T883" i="1"/>
  <c r="U883" i="1"/>
  <c r="M884" i="1"/>
  <c r="N884" i="1"/>
  <c r="O884" i="1"/>
  <c r="P884" i="1"/>
  <c r="J101" i="2" s="1"/>
  <c r="Q884" i="1"/>
  <c r="R884" i="1"/>
  <c r="S884" i="1"/>
  <c r="T884" i="1"/>
  <c r="U884" i="1"/>
  <c r="M885" i="1"/>
  <c r="N885" i="1"/>
  <c r="O885" i="1"/>
  <c r="P885" i="1"/>
  <c r="Q885" i="1"/>
  <c r="R885" i="1"/>
  <c r="S885" i="1"/>
  <c r="T885" i="1"/>
  <c r="U885" i="1"/>
  <c r="M886" i="1"/>
  <c r="N886" i="1"/>
  <c r="O886" i="1"/>
  <c r="P886" i="1"/>
  <c r="Q886" i="1"/>
  <c r="R886" i="1"/>
  <c r="S886" i="1"/>
  <c r="T886" i="1"/>
  <c r="U886" i="1"/>
  <c r="M887" i="1"/>
  <c r="N887" i="1"/>
  <c r="O887" i="1"/>
  <c r="P887" i="1"/>
  <c r="Q887" i="1"/>
  <c r="R887" i="1"/>
  <c r="S887" i="1"/>
  <c r="T887" i="1"/>
  <c r="U887" i="1"/>
  <c r="M888" i="1"/>
  <c r="N888" i="1"/>
  <c r="O888" i="1"/>
  <c r="P888" i="1"/>
  <c r="Q888" i="1"/>
  <c r="R888" i="1"/>
  <c r="S888" i="1"/>
  <c r="T888" i="1"/>
  <c r="U888" i="1"/>
  <c r="M889" i="1"/>
  <c r="N889" i="1"/>
  <c r="O889" i="1"/>
  <c r="P889" i="1"/>
  <c r="Q889" i="1"/>
  <c r="R889" i="1"/>
  <c r="S889" i="1"/>
  <c r="T889" i="1"/>
  <c r="U889" i="1"/>
  <c r="M890" i="1"/>
  <c r="N890" i="1"/>
  <c r="O890" i="1"/>
  <c r="P890" i="1"/>
  <c r="Q890" i="1"/>
  <c r="R890" i="1"/>
  <c r="S890" i="1"/>
  <c r="T890" i="1"/>
  <c r="U890" i="1"/>
  <c r="M891" i="1"/>
  <c r="N891" i="1"/>
  <c r="O891" i="1"/>
  <c r="P891" i="1"/>
  <c r="J108" i="2" s="1"/>
  <c r="Q891" i="1"/>
  <c r="R891" i="1"/>
  <c r="S891" i="1"/>
  <c r="T891" i="1"/>
  <c r="U891" i="1"/>
  <c r="M892" i="1"/>
  <c r="N892" i="1"/>
  <c r="O892" i="1"/>
  <c r="P892" i="1"/>
  <c r="J109" i="2" s="1"/>
  <c r="Q892" i="1"/>
  <c r="R892" i="1"/>
  <c r="S892" i="1"/>
  <c r="T892" i="1"/>
  <c r="U892" i="1"/>
  <c r="M893" i="1"/>
  <c r="N893" i="1"/>
  <c r="O893" i="1"/>
  <c r="P893" i="1"/>
  <c r="Q893" i="1"/>
  <c r="R893" i="1"/>
  <c r="S893" i="1"/>
  <c r="T893" i="1"/>
  <c r="U893" i="1"/>
  <c r="M894" i="1"/>
  <c r="N894" i="1"/>
  <c r="O894" i="1"/>
  <c r="P894" i="1"/>
  <c r="Q894" i="1"/>
  <c r="R894" i="1"/>
  <c r="S894" i="1"/>
  <c r="T894" i="1"/>
  <c r="U894" i="1"/>
  <c r="M895" i="1"/>
  <c r="N895" i="1"/>
  <c r="O895" i="1"/>
  <c r="P895" i="1"/>
  <c r="Q895" i="1"/>
  <c r="R895" i="1"/>
  <c r="S895" i="1"/>
  <c r="T895" i="1"/>
  <c r="U895" i="1"/>
  <c r="M896" i="1"/>
  <c r="N896" i="1"/>
  <c r="O896" i="1"/>
  <c r="P896" i="1"/>
  <c r="Q896" i="1"/>
  <c r="R896" i="1"/>
  <c r="S896" i="1"/>
  <c r="T896" i="1"/>
  <c r="U896" i="1"/>
  <c r="M897" i="1"/>
  <c r="N897" i="1"/>
  <c r="O897" i="1"/>
  <c r="P897" i="1"/>
  <c r="Q897" i="1"/>
  <c r="R897" i="1"/>
  <c r="S897" i="1"/>
  <c r="T897" i="1"/>
  <c r="U897" i="1"/>
  <c r="M898" i="1"/>
  <c r="N898" i="1"/>
  <c r="O898" i="1"/>
  <c r="P898" i="1"/>
  <c r="Q898" i="1"/>
  <c r="R898" i="1"/>
  <c r="S898" i="1"/>
  <c r="T898" i="1"/>
  <c r="U898" i="1"/>
  <c r="M899" i="1"/>
  <c r="N899" i="1"/>
  <c r="O899" i="1"/>
  <c r="P899" i="1"/>
  <c r="J116" i="2" s="1"/>
  <c r="Q899" i="1"/>
  <c r="R899" i="1"/>
  <c r="S899" i="1"/>
  <c r="T899" i="1"/>
  <c r="U899" i="1"/>
  <c r="M900" i="1"/>
  <c r="N900" i="1"/>
  <c r="O900" i="1"/>
  <c r="P900" i="1"/>
  <c r="J117" i="2" s="1"/>
  <c r="Q900" i="1"/>
  <c r="R900" i="1"/>
  <c r="S900" i="1"/>
  <c r="T900" i="1"/>
  <c r="U900" i="1"/>
  <c r="M901" i="1"/>
  <c r="N901" i="1"/>
  <c r="O901" i="1"/>
  <c r="P901" i="1"/>
  <c r="Q901" i="1"/>
  <c r="R901" i="1"/>
  <c r="S901" i="1"/>
  <c r="T901" i="1"/>
  <c r="U901" i="1"/>
  <c r="M902" i="1"/>
  <c r="N902" i="1"/>
  <c r="O902" i="1"/>
  <c r="P902" i="1"/>
  <c r="Q902" i="1"/>
  <c r="R902" i="1"/>
  <c r="S902" i="1"/>
  <c r="T902" i="1"/>
  <c r="U902" i="1"/>
  <c r="M903" i="1"/>
  <c r="N903" i="1"/>
  <c r="O903" i="1"/>
  <c r="P903" i="1"/>
  <c r="Q903" i="1"/>
  <c r="R903" i="1"/>
  <c r="S903" i="1"/>
  <c r="T903" i="1"/>
  <c r="U903" i="1"/>
  <c r="M904" i="1"/>
  <c r="N904" i="1"/>
  <c r="O904" i="1"/>
  <c r="P904" i="1"/>
  <c r="Q904" i="1"/>
  <c r="R904" i="1"/>
  <c r="S904" i="1"/>
  <c r="T904" i="1"/>
  <c r="U904" i="1"/>
  <c r="M905" i="1"/>
  <c r="N905" i="1"/>
  <c r="O905" i="1"/>
  <c r="P905" i="1"/>
  <c r="Q905" i="1"/>
  <c r="R905" i="1"/>
  <c r="S905" i="1"/>
  <c r="T905" i="1"/>
  <c r="U905" i="1"/>
  <c r="M906" i="1"/>
  <c r="N906" i="1"/>
  <c r="O906" i="1"/>
  <c r="P906" i="1"/>
  <c r="Q906" i="1"/>
  <c r="R906" i="1"/>
  <c r="S906" i="1"/>
  <c r="T906" i="1"/>
  <c r="U906" i="1"/>
  <c r="M907" i="1"/>
  <c r="N907" i="1"/>
  <c r="O907" i="1"/>
  <c r="P907" i="1"/>
  <c r="J124" i="2" s="1"/>
  <c r="Q907" i="1"/>
  <c r="R907" i="1"/>
  <c r="S907" i="1"/>
  <c r="T907" i="1"/>
  <c r="U907" i="1"/>
  <c r="M908" i="1"/>
  <c r="N908" i="1"/>
  <c r="O908" i="1"/>
  <c r="P908" i="1"/>
  <c r="J125" i="2" s="1"/>
  <c r="Q908" i="1"/>
  <c r="R908" i="1"/>
  <c r="S908" i="1"/>
  <c r="T908" i="1"/>
  <c r="U908" i="1"/>
  <c r="M909" i="1"/>
  <c r="N909" i="1"/>
  <c r="O909" i="1"/>
  <c r="P909" i="1"/>
  <c r="Q909" i="1"/>
  <c r="R909" i="1"/>
  <c r="S909" i="1"/>
  <c r="T909" i="1"/>
  <c r="U909" i="1"/>
  <c r="M910" i="1"/>
  <c r="N910" i="1"/>
  <c r="O910" i="1"/>
  <c r="P910" i="1"/>
  <c r="Q910" i="1"/>
  <c r="R910" i="1"/>
  <c r="S910" i="1"/>
  <c r="T910" i="1"/>
  <c r="U910" i="1"/>
  <c r="M911" i="1"/>
  <c r="N911" i="1"/>
  <c r="O911" i="1"/>
  <c r="P911" i="1"/>
  <c r="Q911" i="1"/>
  <c r="R911" i="1"/>
  <c r="S911" i="1"/>
  <c r="T911" i="1"/>
  <c r="U911" i="1"/>
  <c r="M912" i="1"/>
  <c r="N912" i="1"/>
  <c r="O912" i="1"/>
  <c r="P912" i="1"/>
  <c r="Q912" i="1"/>
  <c r="R912" i="1"/>
  <c r="S912" i="1"/>
  <c r="T912" i="1"/>
  <c r="U912" i="1"/>
  <c r="M913" i="1"/>
  <c r="N913" i="1"/>
  <c r="O913" i="1"/>
  <c r="P913" i="1"/>
  <c r="Q913" i="1"/>
  <c r="R913" i="1"/>
  <c r="S913" i="1"/>
  <c r="T913" i="1"/>
  <c r="U913" i="1"/>
  <c r="M914" i="1"/>
  <c r="N914" i="1"/>
  <c r="O914" i="1"/>
  <c r="P914" i="1"/>
  <c r="Q914" i="1"/>
  <c r="R914" i="1"/>
  <c r="S914" i="1"/>
  <c r="T914" i="1"/>
  <c r="U914" i="1"/>
  <c r="M915" i="1"/>
  <c r="N915" i="1"/>
  <c r="O915" i="1"/>
  <c r="P915" i="1"/>
  <c r="J132" i="2" s="1"/>
  <c r="Q915" i="1"/>
  <c r="R915" i="1"/>
  <c r="S915" i="1"/>
  <c r="T915" i="1"/>
  <c r="U915" i="1"/>
  <c r="M916" i="1"/>
  <c r="N916" i="1"/>
  <c r="O916" i="1"/>
  <c r="P916" i="1"/>
  <c r="J133" i="2" s="1"/>
  <c r="Q916" i="1"/>
  <c r="R916" i="1"/>
  <c r="S916" i="1"/>
  <c r="T916" i="1"/>
  <c r="U916" i="1"/>
  <c r="M917" i="1"/>
  <c r="N917" i="1"/>
  <c r="O917" i="1"/>
  <c r="P917" i="1"/>
  <c r="Q917" i="1"/>
  <c r="R917" i="1"/>
  <c r="S917" i="1"/>
  <c r="T917" i="1"/>
  <c r="U917" i="1"/>
  <c r="M918" i="1"/>
  <c r="N918" i="1"/>
  <c r="O918" i="1"/>
  <c r="P918" i="1"/>
  <c r="Q918" i="1"/>
  <c r="R918" i="1"/>
  <c r="S918" i="1"/>
  <c r="T918" i="1"/>
  <c r="U918" i="1"/>
  <c r="M919" i="1"/>
  <c r="N919" i="1"/>
  <c r="O919" i="1"/>
  <c r="P919" i="1"/>
  <c r="Q919" i="1"/>
  <c r="R919" i="1"/>
  <c r="S919" i="1"/>
  <c r="T919" i="1"/>
  <c r="U919" i="1"/>
  <c r="M920" i="1"/>
  <c r="N920" i="1"/>
  <c r="O920" i="1"/>
  <c r="P920" i="1"/>
  <c r="Q920" i="1"/>
  <c r="R920" i="1"/>
  <c r="S920" i="1"/>
  <c r="T920" i="1"/>
  <c r="U920" i="1"/>
  <c r="M921" i="1"/>
  <c r="N921" i="1"/>
  <c r="O921" i="1"/>
  <c r="P921" i="1"/>
  <c r="Q921" i="1"/>
  <c r="R921" i="1"/>
  <c r="S921" i="1"/>
  <c r="T921" i="1"/>
  <c r="U921" i="1"/>
  <c r="M922" i="1"/>
  <c r="N922" i="1"/>
  <c r="O922" i="1"/>
  <c r="P922" i="1"/>
  <c r="Q922" i="1"/>
  <c r="R922" i="1"/>
  <c r="S922" i="1"/>
  <c r="T922" i="1"/>
  <c r="U922" i="1"/>
  <c r="M923" i="1"/>
  <c r="N923" i="1"/>
  <c r="O923" i="1"/>
  <c r="P923" i="1"/>
  <c r="J140" i="2" s="1"/>
  <c r="Q923" i="1"/>
  <c r="R923" i="1"/>
  <c r="S923" i="1"/>
  <c r="T923" i="1"/>
  <c r="U923" i="1"/>
  <c r="M924" i="1"/>
  <c r="N924" i="1"/>
  <c r="O924" i="1"/>
  <c r="P924" i="1"/>
  <c r="J141" i="2" s="1"/>
  <c r="Q924" i="1"/>
  <c r="R924" i="1"/>
  <c r="S924" i="1"/>
  <c r="T924" i="1"/>
  <c r="U924" i="1"/>
  <c r="M925" i="1"/>
  <c r="N925" i="1"/>
  <c r="O925" i="1"/>
  <c r="P925" i="1"/>
  <c r="Q925" i="1"/>
  <c r="R925" i="1"/>
  <c r="S925" i="1"/>
  <c r="T925" i="1"/>
  <c r="U925" i="1"/>
  <c r="M926" i="1"/>
  <c r="N926" i="1"/>
  <c r="O926" i="1"/>
  <c r="P926" i="1"/>
  <c r="Q926" i="1"/>
  <c r="R926" i="1"/>
  <c r="S926" i="1"/>
  <c r="T926" i="1"/>
  <c r="U926" i="1"/>
  <c r="M927" i="1"/>
  <c r="N927" i="1"/>
  <c r="O927" i="1"/>
  <c r="P927" i="1"/>
  <c r="Q927" i="1"/>
  <c r="R927" i="1"/>
  <c r="S927" i="1"/>
  <c r="T927" i="1"/>
  <c r="U927" i="1"/>
  <c r="M928" i="1"/>
  <c r="N928" i="1"/>
  <c r="O928" i="1"/>
  <c r="P928" i="1"/>
  <c r="Q928" i="1"/>
  <c r="R928" i="1"/>
  <c r="S928" i="1"/>
  <c r="T928" i="1"/>
  <c r="U928" i="1"/>
  <c r="M929" i="1"/>
  <c r="N929" i="1"/>
  <c r="O929" i="1"/>
  <c r="P929" i="1"/>
  <c r="Q929" i="1"/>
  <c r="R929" i="1"/>
  <c r="S929" i="1"/>
  <c r="T929" i="1"/>
  <c r="U929" i="1"/>
  <c r="M930" i="1"/>
  <c r="N930" i="1"/>
  <c r="O930" i="1"/>
  <c r="P930" i="1"/>
  <c r="Q930" i="1"/>
  <c r="R930" i="1"/>
  <c r="S930" i="1"/>
  <c r="T930" i="1"/>
  <c r="U930" i="1"/>
  <c r="M931" i="1"/>
  <c r="N931" i="1"/>
  <c r="O931" i="1"/>
  <c r="P931" i="1"/>
  <c r="J148" i="2" s="1"/>
  <c r="Q931" i="1"/>
  <c r="R931" i="1"/>
  <c r="S931" i="1"/>
  <c r="T931" i="1"/>
  <c r="U931" i="1"/>
  <c r="M932" i="1"/>
  <c r="N932" i="1"/>
  <c r="O932" i="1"/>
  <c r="P932" i="1"/>
  <c r="J149" i="2" s="1"/>
  <c r="Q932" i="1"/>
  <c r="R932" i="1"/>
  <c r="S932" i="1"/>
  <c r="T932" i="1"/>
  <c r="U932" i="1"/>
  <c r="M933" i="1"/>
  <c r="N933" i="1"/>
  <c r="O933" i="1"/>
  <c r="P933" i="1"/>
  <c r="Q933" i="1"/>
  <c r="R933" i="1"/>
  <c r="S933" i="1"/>
  <c r="T933" i="1"/>
  <c r="U933" i="1"/>
  <c r="M934" i="1"/>
  <c r="N934" i="1"/>
  <c r="O934" i="1"/>
  <c r="P934" i="1"/>
  <c r="Q934" i="1"/>
  <c r="R934" i="1"/>
  <c r="S934" i="1"/>
  <c r="T934" i="1"/>
  <c r="U934" i="1"/>
  <c r="M935" i="1"/>
  <c r="N935" i="1"/>
  <c r="O935" i="1"/>
  <c r="P935" i="1"/>
  <c r="Q935" i="1"/>
  <c r="R935" i="1"/>
  <c r="S935" i="1"/>
  <c r="T935" i="1"/>
  <c r="U935" i="1"/>
  <c r="M936" i="1"/>
  <c r="N936" i="1"/>
  <c r="O936" i="1"/>
  <c r="P936" i="1"/>
  <c r="Q936" i="1"/>
  <c r="R936" i="1"/>
  <c r="S936" i="1"/>
  <c r="T936" i="1"/>
  <c r="U936" i="1"/>
  <c r="M937" i="1"/>
  <c r="N937" i="1"/>
  <c r="O937" i="1"/>
  <c r="P937" i="1"/>
  <c r="Q937" i="1"/>
  <c r="R937" i="1"/>
  <c r="S937" i="1"/>
  <c r="T937" i="1"/>
  <c r="U937" i="1"/>
  <c r="M938" i="1"/>
  <c r="N938" i="1"/>
  <c r="O938" i="1"/>
  <c r="P938" i="1"/>
  <c r="Q938" i="1"/>
  <c r="R938" i="1"/>
  <c r="S938" i="1"/>
  <c r="T938" i="1"/>
  <c r="U938" i="1"/>
  <c r="M939" i="1"/>
  <c r="N939" i="1"/>
  <c r="O939" i="1"/>
  <c r="P939" i="1"/>
  <c r="J156" i="2" s="1"/>
  <c r="Q939" i="1"/>
  <c r="R939" i="1"/>
  <c r="S939" i="1"/>
  <c r="T939" i="1"/>
  <c r="U939" i="1"/>
  <c r="M940" i="1"/>
  <c r="N940" i="1"/>
  <c r="O940" i="1"/>
  <c r="P940" i="1"/>
  <c r="J157" i="2" s="1"/>
  <c r="Q940" i="1"/>
  <c r="R940" i="1"/>
  <c r="S940" i="1"/>
  <c r="T940" i="1"/>
  <c r="U940" i="1"/>
  <c r="M941" i="1"/>
  <c r="N941" i="1"/>
  <c r="O941" i="1"/>
  <c r="P941" i="1"/>
  <c r="Q941" i="1"/>
  <c r="R941" i="1"/>
  <c r="S941" i="1"/>
  <c r="T941" i="1"/>
  <c r="U941" i="1"/>
  <c r="M942" i="1"/>
  <c r="N942" i="1"/>
  <c r="O942" i="1"/>
  <c r="P942" i="1"/>
  <c r="Q942" i="1"/>
  <c r="R942" i="1"/>
  <c r="S942" i="1"/>
  <c r="T942" i="1"/>
  <c r="U942" i="1"/>
  <c r="M943" i="1"/>
  <c r="N943" i="1"/>
  <c r="O943" i="1"/>
  <c r="P943" i="1"/>
  <c r="Q943" i="1"/>
  <c r="R943" i="1"/>
  <c r="S943" i="1"/>
  <c r="T943" i="1"/>
  <c r="U943" i="1"/>
  <c r="M944" i="1"/>
  <c r="N944" i="1"/>
  <c r="O944" i="1"/>
  <c r="P944" i="1"/>
  <c r="Q944" i="1"/>
  <c r="R944" i="1"/>
  <c r="S944" i="1"/>
  <c r="T944" i="1"/>
  <c r="U944" i="1"/>
  <c r="M945" i="1"/>
  <c r="N945" i="1"/>
  <c r="O945" i="1"/>
  <c r="P945" i="1"/>
  <c r="Q945" i="1"/>
  <c r="R945" i="1"/>
  <c r="S945" i="1"/>
  <c r="T945" i="1"/>
  <c r="U945" i="1"/>
  <c r="M946" i="1"/>
  <c r="N946" i="1"/>
  <c r="O946" i="1"/>
  <c r="P946" i="1"/>
  <c r="Q946" i="1"/>
  <c r="R946" i="1"/>
  <c r="S946" i="1"/>
  <c r="T946" i="1"/>
  <c r="U946" i="1"/>
  <c r="M947" i="1"/>
  <c r="N947" i="1"/>
  <c r="O947" i="1"/>
  <c r="P947" i="1"/>
  <c r="Q947" i="1"/>
  <c r="R947" i="1"/>
  <c r="S947" i="1"/>
  <c r="T947" i="1"/>
  <c r="U947" i="1"/>
  <c r="M948" i="1"/>
  <c r="N948" i="1"/>
  <c r="O948" i="1"/>
  <c r="P948" i="1"/>
  <c r="J165" i="2" s="1"/>
  <c r="Q948" i="1"/>
  <c r="R948" i="1"/>
  <c r="S948" i="1"/>
  <c r="T948" i="1"/>
  <c r="U948" i="1"/>
  <c r="M949" i="1"/>
  <c r="N949" i="1"/>
  <c r="O949" i="1"/>
  <c r="P949" i="1"/>
  <c r="Q949" i="1"/>
  <c r="R949" i="1"/>
  <c r="S949" i="1"/>
  <c r="T949" i="1"/>
  <c r="U949" i="1"/>
  <c r="M950" i="1"/>
  <c r="N950" i="1"/>
  <c r="O950" i="1"/>
  <c r="P950" i="1"/>
  <c r="Q950" i="1"/>
  <c r="R950" i="1"/>
  <c r="S950" i="1"/>
  <c r="T950" i="1"/>
  <c r="U950" i="1"/>
  <c r="M951" i="1"/>
  <c r="N951" i="1"/>
  <c r="O951" i="1"/>
  <c r="P951" i="1"/>
  <c r="Q951" i="1"/>
  <c r="R951" i="1"/>
  <c r="S951" i="1"/>
  <c r="T951" i="1"/>
  <c r="U951" i="1"/>
  <c r="M952" i="1"/>
  <c r="N952" i="1"/>
  <c r="O952" i="1"/>
  <c r="P952" i="1"/>
  <c r="Q952" i="1"/>
  <c r="R952" i="1"/>
  <c r="S952" i="1"/>
  <c r="T952" i="1"/>
  <c r="U952" i="1"/>
  <c r="M953" i="1"/>
  <c r="N953" i="1"/>
  <c r="O953" i="1"/>
  <c r="P953" i="1"/>
  <c r="K70" i="2" s="1"/>
  <c r="Q953" i="1"/>
  <c r="R953" i="1"/>
  <c r="S953" i="1"/>
  <c r="T953" i="1"/>
  <c r="U953" i="1"/>
  <c r="M954" i="1"/>
  <c r="N954" i="1"/>
  <c r="O954" i="1"/>
  <c r="P954" i="1"/>
  <c r="Q954" i="1"/>
  <c r="R954" i="1"/>
  <c r="S954" i="1"/>
  <c r="T954" i="1"/>
  <c r="U954" i="1"/>
  <c r="M955" i="1"/>
  <c r="N955" i="1"/>
  <c r="O955" i="1"/>
  <c r="P955" i="1"/>
  <c r="K72" i="2" s="1"/>
  <c r="Q955" i="1"/>
  <c r="R955" i="1"/>
  <c r="S955" i="1"/>
  <c r="T955" i="1"/>
  <c r="U955" i="1"/>
  <c r="M956" i="1"/>
  <c r="N956" i="1"/>
  <c r="O956" i="1"/>
  <c r="P956" i="1"/>
  <c r="K73" i="2" s="1"/>
  <c r="Q956" i="1"/>
  <c r="R956" i="1"/>
  <c r="S956" i="1"/>
  <c r="T956" i="1"/>
  <c r="U956" i="1"/>
  <c r="M957" i="1"/>
  <c r="N957" i="1"/>
  <c r="O957" i="1"/>
  <c r="P957" i="1"/>
  <c r="Q957" i="1"/>
  <c r="R957" i="1"/>
  <c r="S957" i="1"/>
  <c r="T957" i="1"/>
  <c r="U957" i="1"/>
  <c r="M958" i="1"/>
  <c r="N958" i="1"/>
  <c r="O958" i="1"/>
  <c r="P958" i="1"/>
  <c r="Q958" i="1"/>
  <c r="R958" i="1"/>
  <c r="S958" i="1"/>
  <c r="T958" i="1"/>
  <c r="U958" i="1"/>
  <c r="M959" i="1"/>
  <c r="N959" i="1"/>
  <c r="O959" i="1"/>
  <c r="P959" i="1"/>
  <c r="Q959" i="1"/>
  <c r="R959" i="1"/>
  <c r="S959" i="1"/>
  <c r="T959" i="1"/>
  <c r="U959" i="1"/>
  <c r="M960" i="1"/>
  <c r="N960" i="1"/>
  <c r="O960" i="1"/>
  <c r="P960" i="1"/>
  <c r="Q960" i="1"/>
  <c r="R960" i="1"/>
  <c r="S960" i="1"/>
  <c r="T960" i="1"/>
  <c r="U960" i="1"/>
  <c r="M961" i="1"/>
  <c r="N961" i="1"/>
  <c r="O961" i="1"/>
  <c r="P961" i="1"/>
  <c r="Q961" i="1"/>
  <c r="R961" i="1"/>
  <c r="S961" i="1"/>
  <c r="T961" i="1"/>
  <c r="U961" i="1"/>
  <c r="M962" i="1"/>
  <c r="N962" i="1"/>
  <c r="O962" i="1"/>
  <c r="P962" i="1"/>
  <c r="Q962" i="1"/>
  <c r="R962" i="1"/>
  <c r="S962" i="1"/>
  <c r="T962" i="1"/>
  <c r="U962" i="1"/>
  <c r="M963" i="1"/>
  <c r="N963" i="1"/>
  <c r="O963" i="1"/>
  <c r="P963" i="1"/>
  <c r="K80" i="2" s="1"/>
  <c r="Q963" i="1"/>
  <c r="R963" i="1"/>
  <c r="S963" i="1"/>
  <c r="T963" i="1"/>
  <c r="U963" i="1"/>
  <c r="M964" i="1"/>
  <c r="N964" i="1"/>
  <c r="O964" i="1"/>
  <c r="P964" i="1"/>
  <c r="K81" i="2" s="1"/>
  <c r="Q964" i="1"/>
  <c r="R964" i="1"/>
  <c r="S964" i="1"/>
  <c r="T964" i="1"/>
  <c r="U964" i="1"/>
  <c r="M965" i="1"/>
  <c r="N965" i="1"/>
  <c r="O965" i="1"/>
  <c r="P965" i="1"/>
  <c r="Q965" i="1"/>
  <c r="R965" i="1"/>
  <c r="S965" i="1"/>
  <c r="T965" i="1"/>
  <c r="U965" i="1"/>
  <c r="M966" i="1"/>
  <c r="N966" i="1"/>
  <c r="O966" i="1"/>
  <c r="P966" i="1"/>
  <c r="Q966" i="1"/>
  <c r="R966" i="1"/>
  <c r="S966" i="1"/>
  <c r="T966" i="1"/>
  <c r="U966" i="1"/>
  <c r="M967" i="1"/>
  <c r="N967" i="1"/>
  <c r="O967" i="1"/>
  <c r="P967" i="1"/>
  <c r="Q967" i="1"/>
  <c r="R967" i="1"/>
  <c r="S967" i="1"/>
  <c r="T967" i="1"/>
  <c r="U967" i="1"/>
  <c r="M968" i="1"/>
  <c r="N968" i="1"/>
  <c r="O968" i="1"/>
  <c r="P968" i="1"/>
  <c r="Q968" i="1"/>
  <c r="R968" i="1"/>
  <c r="S968" i="1"/>
  <c r="T968" i="1"/>
  <c r="U968" i="1"/>
  <c r="M969" i="1"/>
  <c r="N969" i="1"/>
  <c r="O969" i="1"/>
  <c r="P969" i="1"/>
  <c r="Q969" i="1"/>
  <c r="R969" i="1"/>
  <c r="S969" i="1"/>
  <c r="T969" i="1"/>
  <c r="U969" i="1"/>
  <c r="M970" i="1"/>
  <c r="N970" i="1"/>
  <c r="O970" i="1"/>
  <c r="P970" i="1"/>
  <c r="Q970" i="1"/>
  <c r="R970" i="1"/>
  <c r="S970" i="1"/>
  <c r="T970" i="1"/>
  <c r="U970" i="1"/>
  <c r="M971" i="1"/>
  <c r="N971" i="1"/>
  <c r="O971" i="1"/>
  <c r="P971" i="1"/>
  <c r="K88" i="2" s="1"/>
  <c r="Q971" i="1"/>
  <c r="R971" i="1"/>
  <c r="S971" i="1"/>
  <c r="T971" i="1"/>
  <c r="U971" i="1"/>
  <c r="M972" i="1"/>
  <c r="N972" i="1"/>
  <c r="O972" i="1"/>
  <c r="P972" i="1"/>
  <c r="K89" i="2" s="1"/>
  <c r="Q972" i="1"/>
  <c r="R972" i="1"/>
  <c r="S972" i="1"/>
  <c r="T972" i="1"/>
  <c r="U972" i="1"/>
  <c r="M973" i="1"/>
  <c r="N973" i="1"/>
  <c r="O973" i="1"/>
  <c r="P973" i="1"/>
  <c r="Q973" i="1"/>
  <c r="R973" i="1"/>
  <c r="S973" i="1"/>
  <c r="T973" i="1"/>
  <c r="U973" i="1"/>
  <c r="M974" i="1"/>
  <c r="N974" i="1"/>
  <c r="O974" i="1"/>
  <c r="P974" i="1"/>
  <c r="Q974" i="1"/>
  <c r="R974" i="1"/>
  <c r="S974" i="1"/>
  <c r="T974" i="1"/>
  <c r="U974" i="1"/>
  <c r="M975" i="1"/>
  <c r="N975" i="1"/>
  <c r="O975" i="1"/>
  <c r="P975" i="1"/>
  <c r="Q975" i="1"/>
  <c r="R975" i="1"/>
  <c r="S975" i="1"/>
  <c r="T975" i="1"/>
  <c r="U975" i="1"/>
  <c r="M976" i="1"/>
  <c r="N976" i="1"/>
  <c r="O976" i="1"/>
  <c r="P976" i="1"/>
  <c r="Q976" i="1"/>
  <c r="R976" i="1"/>
  <c r="S976" i="1"/>
  <c r="T976" i="1"/>
  <c r="U976" i="1"/>
  <c r="M977" i="1"/>
  <c r="N977" i="1"/>
  <c r="O977" i="1"/>
  <c r="P977" i="1"/>
  <c r="Q977" i="1"/>
  <c r="R977" i="1"/>
  <c r="S977" i="1"/>
  <c r="T977" i="1"/>
  <c r="U977" i="1"/>
  <c r="M978" i="1"/>
  <c r="N978" i="1"/>
  <c r="O978" i="1"/>
  <c r="P978" i="1"/>
  <c r="Q978" i="1"/>
  <c r="R978" i="1"/>
  <c r="S978" i="1"/>
  <c r="T978" i="1"/>
  <c r="U978" i="1"/>
  <c r="M979" i="1"/>
  <c r="N979" i="1"/>
  <c r="O979" i="1"/>
  <c r="P979" i="1"/>
  <c r="K96" i="2" s="1"/>
  <c r="Q979" i="1"/>
  <c r="R979" i="1"/>
  <c r="S979" i="1"/>
  <c r="T979" i="1"/>
  <c r="U979" i="1"/>
  <c r="M980" i="1"/>
  <c r="N980" i="1"/>
  <c r="O980" i="1"/>
  <c r="P980" i="1"/>
  <c r="K97" i="2" s="1"/>
  <c r="Q980" i="1"/>
  <c r="R980" i="1"/>
  <c r="S980" i="1"/>
  <c r="T980" i="1"/>
  <c r="U980" i="1"/>
  <c r="M981" i="1"/>
  <c r="N981" i="1"/>
  <c r="O981" i="1"/>
  <c r="P981" i="1"/>
  <c r="Q981" i="1"/>
  <c r="R981" i="1"/>
  <c r="S981" i="1"/>
  <c r="T981" i="1"/>
  <c r="U981" i="1"/>
  <c r="M982" i="1"/>
  <c r="N982" i="1"/>
  <c r="O982" i="1"/>
  <c r="P982" i="1"/>
  <c r="Q982" i="1"/>
  <c r="R982" i="1"/>
  <c r="S982" i="1"/>
  <c r="T982" i="1"/>
  <c r="U982" i="1"/>
  <c r="M983" i="1"/>
  <c r="N983" i="1"/>
  <c r="O983" i="1"/>
  <c r="P983" i="1"/>
  <c r="Q983" i="1"/>
  <c r="R983" i="1"/>
  <c r="S983" i="1"/>
  <c r="T983" i="1"/>
  <c r="U983" i="1"/>
  <c r="M984" i="1"/>
  <c r="N984" i="1"/>
  <c r="O984" i="1"/>
  <c r="P984" i="1"/>
  <c r="Q984" i="1"/>
  <c r="R984" i="1"/>
  <c r="S984" i="1"/>
  <c r="T984" i="1"/>
  <c r="U984" i="1"/>
  <c r="M985" i="1"/>
  <c r="N985" i="1"/>
  <c r="O985" i="1"/>
  <c r="P985" i="1"/>
  <c r="Q985" i="1"/>
  <c r="R985" i="1"/>
  <c r="S985" i="1"/>
  <c r="T985" i="1"/>
  <c r="U985" i="1"/>
  <c r="M986" i="1"/>
  <c r="N986" i="1"/>
  <c r="O986" i="1"/>
  <c r="P986" i="1"/>
  <c r="Q986" i="1"/>
  <c r="R986" i="1"/>
  <c r="S986" i="1"/>
  <c r="T986" i="1"/>
  <c r="U986" i="1"/>
  <c r="M987" i="1"/>
  <c r="N987" i="1"/>
  <c r="O987" i="1"/>
  <c r="P987" i="1"/>
  <c r="K104" i="2" s="1"/>
  <c r="Q987" i="1"/>
  <c r="R987" i="1"/>
  <c r="S987" i="1"/>
  <c r="T987" i="1"/>
  <c r="U987" i="1"/>
  <c r="M988" i="1"/>
  <c r="N988" i="1"/>
  <c r="O988" i="1"/>
  <c r="P988" i="1"/>
  <c r="K105" i="2" s="1"/>
  <c r="Q988" i="1"/>
  <c r="R988" i="1"/>
  <c r="S988" i="1"/>
  <c r="T988" i="1"/>
  <c r="U988" i="1"/>
  <c r="M989" i="1"/>
  <c r="N989" i="1"/>
  <c r="O989" i="1"/>
  <c r="P989" i="1"/>
  <c r="Q989" i="1"/>
  <c r="R989" i="1"/>
  <c r="S989" i="1"/>
  <c r="T989" i="1"/>
  <c r="U989" i="1"/>
  <c r="M990" i="1"/>
  <c r="N990" i="1"/>
  <c r="O990" i="1"/>
  <c r="P990" i="1"/>
  <c r="Q990" i="1"/>
  <c r="R990" i="1"/>
  <c r="S990" i="1"/>
  <c r="T990" i="1"/>
  <c r="U990" i="1"/>
  <c r="M991" i="1"/>
  <c r="N991" i="1"/>
  <c r="O991" i="1"/>
  <c r="P991" i="1"/>
  <c r="Q991" i="1"/>
  <c r="R991" i="1"/>
  <c r="S991" i="1"/>
  <c r="T991" i="1"/>
  <c r="U991" i="1"/>
  <c r="M992" i="1"/>
  <c r="N992" i="1"/>
  <c r="O992" i="1"/>
  <c r="P992" i="1"/>
  <c r="Q992" i="1"/>
  <c r="R992" i="1"/>
  <c r="S992" i="1"/>
  <c r="T992" i="1"/>
  <c r="U992" i="1"/>
  <c r="M993" i="1"/>
  <c r="N993" i="1"/>
  <c r="O993" i="1"/>
  <c r="P993" i="1"/>
  <c r="Q993" i="1"/>
  <c r="R993" i="1"/>
  <c r="S993" i="1"/>
  <c r="T993" i="1"/>
  <c r="U993" i="1"/>
  <c r="M994" i="1"/>
  <c r="N994" i="1"/>
  <c r="O994" i="1"/>
  <c r="P994" i="1"/>
  <c r="Q994" i="1"/>
  <c r="R994" i="1"/>
  <c r="S994" i="1"/>
  <c r="T994" i="1"/>
  <c r="U994" i="1"/>
  <c r="M995" i="1"/>
  <c r="N995" i="1"/>
  <c r="O995" i="1"/>
  <c r="P995" i="1"/>
  <c r="K112" i="2" s="1"/>
  <c r="Q995" i="1"/>
  <c r="R995" i="1"/>
  <c r="S995" i="1"/>
  <c r="T995" i="1"/>
  <c r="U995" i="1"/>
  <c r="M996" i="1"/>
  <c r="N996" i="1"/>
  <c r="O996" i="1"/>
  <c r="P996" i="1"/>
  <c r="K113" i="2" s="1"/>
  <c r="Q996" i="1"/>
  <c r="R996" i="1"/>
  <c r="S996" i="1"/>
  <c r="T996" i="1"/>
  <c r="U996" i="1"/>
  <c r="M997" i="1"/>
  <c r="N997" i="1"/>
  <c r="O997" i="1"/>
  <c r="P997" i="1"/>
  <c r="Q997" i="1"/>
  <c r="R997" i="1"/>
  <c r="S997" i="1"/>
  <c r="T997" i="1"/>
  <c r="U997" i="1"/>
  <c r="M998" i="1"/>
  <c r="N998" i="1"/>
  <c r="O998" i="1"/>
  <c r="P998" i="1"/>
  <c r="Q998" i="1"/>
  <c r="R998" i="1"/>
  <c r="S998" i="1"/>
  <c r="T998" i="1"/>
  <c r="U998" i="1"/>
  <c r="M999" i="1"/>
  <c r="N999" i="1"/>
  <c r="O999" i="1"/>
  <c r="P999" i="1"/>
  <c r="Q999" i="1"/>
  <c r="R999" i="1"/>
  <c r="S999" i="1"/>
  <c r="T999" i="1"/>
  <c r="U999" i="1"/>
  <c r="M1000" i="1"/>
  <c r="N1000" i="1"/>
  <c r="O1000" i="1"/>
  <c r="P1000" i="1"/>
  <c r="Q1000" i="1"/>
  <c r="R1000" i="1"/>
  <c r="S1000" i="1"/>
  <c r="T1000" i="1"/>
  <c r="U1000" i="1"/>
  <c r="M1001" i="1"/>
  <c r="N1001" i="1"/>
  <c r="O1001" i="1"/>
  <c r="P1001" i="1"/>
  <c r="Q1001" i="1"/>
  <c r="R1001" i="1"/>
  <c r="S1001" i="1"/>
  <c r="T1001" i="1"/>
  <c r="U1001" i="1"/>
  <c r="M1002" i="1"/>
  <c r="N1002" i="1"/>
  <c r="O1002" i="1"/>
  <c r="P1002" i="1"/>
  <c r="Q1002" i="1"/>
  <c r="R1002" i="1"/>
  <c r="S1002" i="1"/>
  <c r="T1002" i="1"/>
  <c r="U1002" i="1"/>
  <c r="M1003" i="1"/>
  <c r="N1003" i="1"/>
  <c r="O1003" i="1"/>
  <c r="P1003" i="1"/>
  <c r="K120" i="2" s="1"/>
  <c r="Q1003" i="1"/>
  <c r="R1003" i="1"/>
  <c r="S1003" i="1"/>
  <c r="T1003" i="1"/>
  <c r="U1003" i="1"/>
  <c r="M1004" i="1"/>
  <c r="N1004" i="1"/>
  <c r="O1004" i="1"/>
  <c r="P1004" i="1"/>
  <c r="K121" i="2" s="1"/>
  <c r="Q1004" i="1"/>
  <c r="R1004" i="1"/>
  <c r="S1004" i="1"/>
  <c r="T1004" i="1"/>
  <c r="U1004" i="1"/>
  <c r="M1005" i="1"/>
  <c r="N1005" i="1"/>
  <c r="O1005" i="1"/>
  <c r="P1005" i="1"/>
  <c r="Q1005" i="1"/>
  <c r="R1005" i="1"/>
  <c r="S1005" i="1"/>
  <c r="T1005" i="1"/>
  <c r="U1005" i="1"/>
  <c r="M1006" i="1"/>
  <c r="N1006" i="1"/>
  <c r="O1006" i="1"/>
  <c r="P1006" i="1"/>
  <c r="Q1006" i="1"/>
  <c r="R1006" i="1"/>
  <c r="S1006" i="1"/>
  <c r="T1006" i="1"/>
  <c r="U1006" i="1"/>
  <c r="M1007" i="1"/>
  <c r="N1007" i="1"/>
  <c r="O1007" i="1"/>
  <c r="P1007" i="1"/>
  <c r="Q1007" i="1"/>
  <c r="R1007" i="1"/>
  <c r="S1007" i="1"/>
  <c r="T1007" i="1"/>
  <c r="U1007" i="1"/>
  <c r="M1008" i="1"/>
  <c r="N1008" i="1"/>
  <c r="O1008" i="1"/>
  <c r="P1008" i="1"/>
  <c r="Q1008" i="1"/>
  <c r="R1008" i="1"/>
  <c r="S1008" i="1"/>
  <c r="T1008" i="1"/>
  <c r="U1008" i="1"/>
  <c r="M1009" i="1"/>
  <c r="N1009" i="1"/>
  <c r="O1009" i="1"/>
  <c r="P1009" i="1"/>
  <c r="Q1009" i="1"/>
  <c r="R1009" i="1"/>
  <c r="S1009" i="1"/>
  <c r="T1009" i="1"/>
  <c r="U1009" i="1"/>
  <c r="M1010" i="1"/>
  <c r="N1010" i="1"/>
  <c r="O1010" i="1"/>
  <c r="P1010" i="1"/>
  <c r="Q1010" i="1"/>
  <c r="R1010" i="1"/>
  <c r="S1010" i="1"/>
  <c r="T1010" i="1"/>
  <c r="U1010" i="1"/>
  <c r="M1011" i="1"/>
  <c r="N1011" i="1"/>
  <c r="O1011" i="1"/>
  <c r="P1011" i="1"/>
  <c r="K128" i="2" s="1"/>
  <c r="Q1011" i="1"/>
  <c r="R1011" i="1"/>
  <c r="S1011" i="1"/>
  <c r="T1011" i="1"/>
  <c r="U1011" i="1"/>
  <c r="M1012" i="1"/>
  <c r="N1012" i="1"/>
  <c r="O1012" i="1"/>
  <c r="P1012" i="1"/>
  <c r="K129" i="2" s="1"/>
  <c r="Q1012" i="1"/>
  <c r="R1012" i="1"/>
  <c r="S1012" i="1"/>
  <c r="T1012" i="1"/>
  <c r="U1012" i="1"/>
  <c r="M1013" i="1"/>
  <c r="N1013" i="1"/>
  <c r="O1013" i="1"/>
  <c r="P1013" i="1"/>
  <c r="Q1013" i="1"/>
  <c r="R1013" i="1"/>
  <c r="S1013" i="1"/>
  <c r="T1013" i="1"/>
  <c r="U1013" i="1"/>
  <c r="M1014" i="1"/>
  <c r="N1014" i="1"/>
  <c r="O1014" i="1"/>
  <c r="P1014" i="1"/>
  <c r="Q1014" i="1"/>
  <c r="R1014" i="1"/>
  <c r="S1014" i="1"/>
  <c r="T1014" i="1"/>
  <c r="U1014" i="1"/>
  <c r="M1015" i="1"/>
  <c r="N1015" i="1"/>
  <c r="O1015" i="1"/>
  <c r="P1015" i="1"/>
  <c r="Q1015" i="1"/>
  <c r="R1015" i="1"/>
  <c r="S1015" i="1"/>
  <c r="T1015" i="1"/>
  <c r="U1015" i="1"/>
  <c r="M1016" i="1"/>
  <c r="N1016" i="1"/>
  <c r="O1016" i="1"/>
  <c r="P1016" i="1"/>
  <c r="Q1016" i="1"/>
  <c r="R1016" i="1"/>
  <c r="S1016" i="1"/>
  <c r="T1016" i="1"/>
  <c r="U1016" i="1"/>
  <c r="M1017" i="1"/>
  <c r="N1017" i="1"/>
  <c r="O1017" i="1"/>
  <c r="P1017" i="1"/>
  <c r="Q1017" i="1"/>
  <c r="R1017" i="1"/>
  <c r="S1017" i="1"/>
  <c r="T1017" i="1"/>
  <c r="U1017" i="1"/>
  <c r="M1018" i="1"/>
  <c r="N1018" i="1"/>
  <c r="O1018" i="1"/>
  <c r="P1018" i="1"/>
  <c r="Q1018" i="1"/>
  <c r="R1018" i="1"/>
  <c r="S1018" i="1"/>
  <c r="T1018" i="1"/>
  <c r="U1018" i="1"/>
  <c r="M1019" i="1"/>
  <c r="N1019" i="1"/>
  <c r="O1019" i="1"/>
  <c r="P1019" i="1"/>
  <c r="K136" i="2" s="1"/>
  <c r="Q1019" i="1"/>
  <c r="R1019" i="1"/>
  <c r="S1019" i="1"/>
  <c r="T1019" i="1"/>
  <c r="U1019" i="1"/>
  <c r="M1020" i="1"/>
  <c r="N1020" i="1"/>
  <c r="O1020" i="1"/>
  <c r="P1020" i="1"/>
  <c r="K137" i="2" s="1"/>
  <c r="Q1020" i="1"/>
  <c r="R1020" i="1"/>
  <c r="S1020" i="1"/>
  <c r="T1020" i="1"/>
  <c r="U1020" i="1"/>
  <c r="M1021" i="1"/>
  <c r="N1021" i="1"/>
  <c r="O1021" i="1"/>
  <c r="P1021" i="1"/>
  <c r="Q1021" i="1"/>
  <c r="R1021" i="1"/>
  <c r="S1021" i="1"/>
  <c r="T1021" i="1"/>
  <c r="U1021" i="1"/>
  <c r="M1022" i="1"/>
  <c r="N1022" i="1"/>
  <c r="O1022" i="1"/>
  <c r="P1022" i="1"/>
  <c r="Q1022" i="1"/>
  <c r="R1022" i="1"/>
  <c r="S1022" i="1"/>
  <c r="T1022" i="1"/>
  <c r="U1022" i="1"/>
  <c r="M1023" i="1"/>
  <c r="N1023" i="1"/>
  <c r="O1023" i="1"/>
  <c r="P1023" i="1"/>
  <c r="Q1023" i="1"/>
  <c r="R1023" i="1"/>
  <c r="S1023" i="1"/>
  <c r="T1023" i="1"/>
  <c r="U1023" i="1"/>
  <c r="M1024" i="1"/>
  <c r="N1024" i="1"/>
  <c r="O1024" i="1"/>
  <c r="P1024" i="1"/>
  <c r="Q1024" i="1"/>
  <c r="R1024" i="1"/>
  <c r="S1024" i="1"/>
  <c r="T1024" i="1"/>
  <c r="U1024" i="1"/>
  <c r="M1025" i="1"/>
  <c r="N1025" i="1"/>
  <c r="O1025" i="1"/>
  <c r="P1025" i="1"/>
  <c r="Q1025" i="1"/>
  <c r="R1025" i="1"/>
  <c r="S1025" i="1"/>
  <c r="T1025" i="1"/>
  <c r="U1025" i="1"/>
  <c r="M1026" i="1"/>
  <c r="N1026" i="1"/>
  <c r="O1026" i="1"/>
  <c r="P1026" i="1"/>
  <c r="Q1026" i="1"/>
  <c r="R1026" i="1"/>
  <c r="S1026" i="1"/>
  <c r="T1026" i="1"/>
  <c r="U1026" i="1"/>
  <c r="M1027" i="1"/>
  <c r="N1027" i="1"/>
  <c r="O1027" i="1"/>
  <c r="P1027" i="1"/>
  <c r="K144" i="2" s="1"/>
  <c r="Q1027" i="1"/>
  <c r="R1027" i="1"/>
  <c r="S1027" i="1"/>
  <c r="T1027" i="1"/>
  <c r="U1027" i="1"/>
  <c r="M1028" i="1"/>
  <c r="N1028" i="1"/>
  <c r="O1028" i="1"/>
  <c r="P1028" i="1"/>
  <c r="K145" i="2" s="1"/>
  <c r="Q1028" i="1"/>
  <c r="R1028" i="1"/>
  <c r="S1028" i="1"/>
  <c r="T1028" i="1"/>
  <c r="U1028" i="1"/>
  <c r="M1029" i="1"/>
  <c r="N1029" i="1"/>
  <c r="O1029" i="1"/>
  <c r="P1029" i="1"/>
  <c r="Q1029" i="1"/>
  <c r="R1029" i="1"/>
  <c r="S1029" i="1"/>
  <c r="T1029" i="1"/>
  <c r="U1029" i="1"/>
  <c r="M1030" i="1"/>
  <c r="N1030" i="1"/>
  <c r="O1030" i="1"/>
  <c r="P1030" i="1"/>
  <c r="Q1030" i="1"/>
  <c r="R1030" i="1"/>
  <c r="S1030" i="1"/>
  <c r="T1030" i="1"/>
  <c r="U1030" i="1"/>
  <c r="M1031" i="1"/>
  <c r="N1031" i="1"/>
  <c r="O1031" i="1"/>
  <c r="P1031" i="1"/>
  <c r="Q1031" i="1"/>
  <c r="R1031" i="1"/>
  <c r="S1031" i="1"/>
  <c r="T1031" i="1"/>
  <c r="U1031" i="1"/>
  <c r="M1032" i="1"/>
  <c r="N1032" i="1"/>
  <c r="O1032" i="1"/>
  <c r="P1032" i="1"/>
  <c r="Q1032" i="1"/>
  <c r="R1032" i="1"/>
  <c r="S1032" i="1"/>
  <c r="T1032" i="1"/>
  <c r="U1032" i="1"/>
  <c r="M1033" i="1"/>
  <c r="N1033" i="1"/>
  <c r="O1033" i="1"/>
  <c r="P1033" i="1"/>
  <c r="Q1033" i="1"/>
  <c r="R1033" i="1"/>
  <c r="S1033" i="1"/>
  <c r="T1033" i="1"/>
  <c r="U1033" i="1"/>
  <c r="M1034" i="1"/>
  <c r="N1034" i="1"/>
  <c r="O1034" i="1"/>
  <c r="P1034" i="1"/>
  <c r="Q1034" i="1"/>
  <c r="R1034" i="1"/>
  <c r="S1034" i="1"/>
  <c r="T1034" i="1"/>
  <c r="U1034" i="1"/>
  <c r="M1035" i="1"/>
  <c r="N1035" i="1"/>
  <c r="O1035" i="1"/>
  <c r="P1035" i="1"/>
  <c r="K152" i="2" s="1"/>
  <c r="Q1035" i="1"/>
  <c r="R1035" i="1"/>
  <c r="S1035" i="1"/>
  <c r="T1035" i="1"/>
  <c r="U1035" i="1"/>
  <c r="M1036" i="1"/>
  <c r="N1036" i="1"/>
  <c r="O1036" i="1"/>
  <c r="P1036" i="1"/>
  <c r="K153" i="2" s="1"/>
  <c r="Q1036" i="1"/>
  <c r="R1036" i="1"/>
  <c r="S1036" i="1"/>
  <c r="T1036" i="1"/>
  <c r="U1036" i="1"/>
  <c r="M1037" i="1"/>
  <c r="N1037" i="1"/>
  <c r="O1037" i="1"/>
  <c r="P1037" i="1"/>
  <c r="Q1037" i="1"/>
  <c r="R1037" i="1"/>
  <c r="S1037" i="1"/>
  <c r="T1037" i="1"/>
  <c r="U1037" i="1"/>
  <c r="M1038" i="1"/>
  <c r="N1038" i="1"/>
  <c r="O1038" i="1"/>
  <c r="P1038" i="1"/>
  <c r="Q1038" i="1"/>
  <c r="R1038" i="1"/>
  <c r="S1038" i="1"/>
  <c r="T1038" i="1"/>
  <c r="U1038" i="1"/>
  <c r="M1039" i="1"/>
  <c r="N1039" i="1"/>
  <c r="O1039" i="1"/>
  <c r="P1039" i="1"/>
  <c r="Q1039" i="1"/>
  <c r="R1039" i="1"/>
  <c r="S1039" i="1"/>
  <c r="T1039" i="1"/>
  <c r="U1039" i="1"/>
  <c r="M1040" i="1"/>
  <c r="N1040" i="1"/>
  <c r="O1040" i="1"/>
  <c r="P1040" i="1"/>
  <c r="Q1040" i="1"/>
  <c r="R1040" i="1"/>
  <c r="S1040" i="1"/>
  <c r="T1040" i="1"/>
  <c r="U1040" i="1"/>
  <c r="M1041" i="1"/>
  <c r="N1041" i="1"/>
  <c r="O1041" i="1"/>
  <c r="P1041" i="1"/>
  <c r="Q1041" i="1"/>
  <c r="R1041" i="1"/>
  <c r="S1041" i="1"/>
  <c r="T1041" i="1"/>
  <c r="U1041" i="1"/>
  <c r="M1042" i="1"/>
  <c r="N1042" i="1"/>
  <c r="O1042" i="1"/>
  <c r="P1042" i="1"/>
  <c r="Q1042" i="1"/>
  <c r="R1042" i="1"/>
  <c r="S1042" i="1"/>
  <c r="T1042" i="1"/>
  <c r="U1042" i="1"/>
  <c r="M1043" i="1"/>
  <c r="N1043" i="1"/>
  <c r="O1043" i="1"/>
  <c r="P1043" i="1"/>
  <c r="K160" i="2" s="1"/>
  <c r="Q1043" i="1"/>
  <c r="R1043" i="1"/>
  <c r="S1043" i="1"/>
  <c r="T1043" i="1"/>
  <c r="U1043" i="1"/>
  <c r="M1044" i="1"/>
  <c r="N1044" i="1"/>
  <c r="O1044" i="1"/>
  <c r="P1044" i="1"/>
  <c r="K161" i="2" s="1"/>
  <c r="Q1044" i="1"/>
  <c r="R1044" i="1"/>
  <c r="S1044" i="1"/>
  <c r="T1044" i="1"/>
  <c r="U1044" i="1"/>
  <c r="M1045" i="1"/>
  <c r="N1045" i="1"/>
  <c r="O1045" i="1"/>
  <c r="P1045" i="1"/>
  <c r="Q1045" i="1"/>
  <c r="R1045" i="1"/>
  <c r="S1045" i="1"/>
  <c r="T1045" i="1"/>
  <c r="U1045" i="1"/>
  <c r="M1046" i="1"/>
  <c r="N1046" i="1"/>
  <c r="O1046" i="1"/>
  <c r="P1046" i="1"/>
  <c r="Q1046" i="1"/>
  <c r="R1046" i="1"/>
  <c r="S1046" i="1"/>
  <c r="T1046" i="1"/>
  <c r="U1046" i="1"/>
  <c r="M1047" i="1"/>
  <c r="N1047" i="1"/>
  <c r="O1047" i="1"/>
  <c r="P1047" i="1"/>
  <c r="Q1047" i="1"/>
  <c r="R1047" i="1"/>
  <c r="S1047" i="1"/>
  <c r="T1047" i="1"/>
  <c r="U1047" i="1"/>
  <c r="M1048" i="1"/>
  <c r="N1048" i="1"/>
  <c r="O1048" i="1"/>
  <c r="P1048" i="1"/>
  <c r="Q1048" i="1"/>
  <c r="R1048" i="1"/>
  <c r="S1048" i="1"/>
  <c r="T1048" i="1"/>
  <c r="U1048" i="1"/>
  <c r="D3" i="12"/>
  <c r="D4" i="12"/>
  <c r="D5" i="12"/>
  <c r="D6" i="12"/>
  <c r="D7" i="12"/>
  <c r="D8" i="12"/>
  <c r="H11" i="12"/>
  <c r="H12" i="12"/>
  <c r="H13" i="12"/>
  <c r="H14" i="12"/>
  <c r="H15" i="12"/>
  <c r="T54" i="1"/>
  <c r="R54" i="1"/>
  <c r="P54" i="1"/>
  <c r="B71" i="2" s="1"/>
  <c r="S49" i="1"/>
  <c r="Q49" i="1"/>
  <c r="O49" i="1"/>
  <c r="M49" i="1"/>
  <c r="I54" i="1"/>
  <c r="E54" i="1"/>
  <c r="J54" i="1"/>
  <c r="H54" i="1"/>
  <c r="F54" i="1"/>
  <c r="D54" i="1"/>
  <c r="B54" i="1"/>
  <c r="B53" i="1"/>
  <c r="C125" i="2" s="1"/>
  <c r="B68" i="2"/>
  <c r="C72" i="2"/>
  <c r="C87" i="2"/>
  <c r="C107" i="2"/>
  <c r="D67" i="2"/>
  <c r="D81" i="2"/>
  <c r="D97" i="2"/>
  <c r="D115" i="2"/>
  <c r="D131" i="2"/>
  <c r="E69" i="2"/>
  <c r="E77" i="2"/>
  <c r="E107" i="2"/>
  <c r="E123" i="2"/>
  <c r="E139" i="2"/>
  <c r="E147" i="2"/>
  <c r="E155" i="2"/>
  <c r="F71" i="2"/>
  <c r="F79" i="2"/>
  <c r="F95" i="2"/>
  <c r="F103" i="2"/>
  <c r="F111" i="2"/>
  <c r="F119" i="2"/>
  <c r="F127" i="2"/>
  <c r="F135" i="2"/>
  <c r="F143" i="2"/>
  <c r="F159" i="2"/>
  <c r="G67" i="2"/>
  <c r="G77" i="2"/>
  <c r="G91" i="2"/>
  <c r="G101" i="2"/>
  <c r="G119" i="2"/>
  <c r="G135" i="2"/>
  <c r="H75" i="2"/>
  <c r="C66" i="2"/>
  <c r="C79" i="2"/>
  <c r="C91" i="2"/>
  <c r="C103" i="2"/>
  <c r="C117" i="2"/>
  <c r="C133" i="2"/>
  <c r="D89" i="2"/>
  <c r="D107" i="2"/>
  <c r="D123" i="2"/>
  <c r="D139" i="2"/>
  <c r="E85" i="2"/>
  <c r="E101" i="2"/>
  <c r="E131" i="2"/>
  <c r="E143" i="2"/>
  <c r="E151" i="2"/>
  <c r="E163" i="2"/>
  <c r="F75" i="2"/>
  <c r="F83" i="2"/>
  <c r="F91" i="2"/>
  <c r="F99" i="2"/>
  <c r="F107" i="2"/>
  <c r="F115" i="2"/>
  <c r="F123" i="2"/>
  <c r="F131" i="2"/>
  <c r="F139" i="2"/>
  <c r="F147" i="2"/>
  <c r="F155" i="2"/>
  <c r="F163" i="2"/>
  <c r="G85" i="2"/>
  <c r="G127" i="2"/>
  <c r="G157" i="2"/>
  <c r="H83" i="2"/>
  <c r="H99" i="2"/>
  <c r="H113" i="2"/>
  <c r="H129" i="2"/>
  <c r="I75" i="2"/>
  <c r="I76" i="2"/>
  <c r="I79" i="2"/>
  <c r="I109" i="2"/>
  <c r="I125" i="2"/>
  <c r="I141" i="2"/>
  <c r="I149" i="2"/>
  <c r="D66" i="2"/>
  <c r="H66" i="2"/>
  <c r="B67" i="2"/>
  <c r="B69" i="2"/>
  <c r="F70" i="2"/>
  <c r="J70" i="2"/>
  <c r="J71" i="2"/>
  <c r="D72" i="2"/>
  <c r="G66" i="2"/>
  <c r="K66" i="2"/>
  <c r="C68" i="2"/>
  <c r="K68" i="2"/>
  <c r="F72" i="2"/>
  <c r="J72" i="2"/>
  <c r="H73" i="2"/>
  <c r="F74" i="2"/>
  <c r="J74" i="2"/>
  <c r="D75" i="2"/>
  <c r="B76" i="2"/>
  <c r="B78" i="2"/>
  <c r="F78" i="2"/>
  <c r="J78" i="2"/>
  <c r="D79" i="2"/>
  <c r="B80" i="2"/>
  <c r="F80" i="2"/>
  <c r="J80" i="2"/>
  <c r="H81" i="2"/>
  <c r="F82" i="2"/>
  <c r="J82" i="2"/>
  <c r="D83" i="2"/>
  <c r="B84" i="2"/>
  <c r="B86" i="2"/>
  <c r="F86" i="2"/>
  <c r="J86" i="2"/>
  <c r="D87" i="2"/>
  <c r="B88" i="2"/>
  <c r="F88" i="2"/>
  <c r="J88" i="2"/>
  <c r="H89" i="2"/>
  <c r="F90" i="2"/>
  <c r="J90" i="2"/>
  <c r="D91" i="2"/>
  <c r="B92" i="2"/>
  <c r="B94" i="2"/>
  <c r="F94" i="2"/>
  <c r="J94" i="2"/>
  <c r="D95" i="2"/>
  <c r="B96" i="2"/>
  <c r="F96" i="2"/>
  <c r="J96" i="2"/>
  <c r="H97" i="2"/>
  <c r="F98" i="2"/>
  <c r="J98" i="2"/>
  <c r="D99" i="2"/>
  <c r="B100" i="2"/>
  <c r="B102" i="2"/>
  <c r="F102" i="2"/>
  <c r="J102" i="2"/>
  <c r="D103" i="2"/>
  <c r="E68" i="2"/>
  <c r="K69" i="2"/>
  <c r="I70" i="2"/>
  <c r="K71" i="2"/>
  <c r="C74" i="2"/>
  <c r="G74" i="2"/>
  <c r="K74" i="2"/>
  <c r="E76" i="2"/>
  <c r="K77" i="2"/>
  <c r="I78" i="2"/>
  <c r="K79" i="2"/>
  <c r="I82" i="2"/>
  <c r="K83" i="2"/>
  <c r="I84" i="2"/>
  <c r="K85" i="2"/>
  <c r="I86" i="2"/>
  <c r="K87" i="2"/>
  <c r="I90" i="2"/>
  <c r="E92" i="2"/>
  <c r="K93" i="2"/>
  <c r="I94" i="2"/>
  <c r="K95" i="2"/>
  <c r="I98" i="2"/>
  <c r="E100" i="2"/>
  <c r="K101" i="2"/>
  <c r="I102" i="2"/>
  <c r="J103" i="2"/>
  <c r="D104" i="2"/>
  <c r="H104" i="2"/>
  <c r="B105" i="2"/>
  <c r="J105" i="2"/>
  <c r="D106" i="2"/>
  <c r="H106" i="2"/>
  <c r="B107" i="2"/>
  <c r="J107" i="2"/>
  <c r="B109" i="2"/>
  <c r="D110" i="2"/>
  <c r="H110" i="2"/>
  <c r="B111" i="2"/>
  <c r="J111" i="2"/>
  <c r="D112" i="2"/>
  <c r="H112" i="2"/>
  <c r="J113" i="2"/>
  <c r="D114" i="2"/>
  <c r="H114" i="2"/>
  <c r="B115" i="2"/>
  <c r="J115" i="2"/>
  <c r="B117" i="2"/>
  <c r="D118" i="2"/>
  <c r="H118" i="2"/>
  <c r="B119" i="2"/>
  <c r="J119" i="2"/>
  <c r="D120" i="2"/>
  <c r="H120" i="2"/>
  <c r="H91" i="2"/>
  <c r="H105" i="2"/>
  <c r="H121" i="2"/>
  <c r="H137" i="2"/>
  <c r="I87" i="2"/>
  <c r="I91" i="2"/>
  <c r="I92" i="2"/>
  <c r="I95" i="2"/>
  <c r="I99" i="2"/>
  <c r="I100" i="2"/>
  <c r="I103" i="2"/>
  <c r="I117" i="2"/>
  <c r="I133" i="2"/>
  <c r="F66" i="2"/>
  <c r="J67" i="2"/>
  <c r="D70" i="2"/>
  <c r="D71" i="2"/>
  <c r="E66" i="2"/>
  <c r="C67" i="2"/>
  <c r="G70" i="2"/>
  <c r="H72" i="2"/>
  <c r="J73" i="2"/>
  <c r="H74" i="2"/>
  <c r="J75" i="2"/>
  <c r="H78" i="2"/>
  <c r="J79" i="2"/>
  <c r="H80" i="2"/>
  <c r="J81" i="2"/>
  <c r="H82" i="2"/>
  <c r="J83" i="2"/>
  <c r="H86" i="2"/>
  <c r="J87" i="2"/>
  <c r="H88" i="2"/>
  <c r="J89" i="2"/>
  <c r="H90" i="2"/>
  <c r="J91" i="2"/>
  <c r="H94" i="2"/>
  <c r="J95" i="2"/>
  <c r="H96" i="2"/>
  <c r="J97" i="2"/>
  <c r="H98" i="2"/>
  <c r="J99" i="2"/>
  <c r="H102" i="2"/>
  <c r="K67" i="2"/>
  <c r="G69" i="2"/>
  <c r="C71" i="2"/>
  <c r="I74" i="2"/>
  <c r="C77" i="2"/>
  <c r="G79" i="2"/>
  <c r="G83" i="2"/>
  <c r="C85" i="2"/>
  <c r="G87" i="2"/>
  <c r="E90" i="2"/>
  <c r="C93" i="2"/>
  <c r="G95" i="2"/>
  <c r="E98" i="2"/>
  <c r="C101" i="2"/>
  <c r="G103" i="2"/>
  <c r="F104" i="2"/>
  <c r="D105" i="2"/>
  <c r="F106" i="2"/>
  <c r="H107" i="2"/>
  <c r="F110" i="2"/>
  <c r="H111" i="2"/>
  <c r="F112" i="2"/>
  <c r="D113" i="2"/>
  <c r="F114" i="2"/>
  <c r="H115" i="2"/>
  <c r="F118" i="2"/>
  <c r="H119" i="2"/>
  <c r="F120" i="2"/>
  <c r="J121" i="2"/>
  <c r="D122" i="2"/>
  <c r="H122" i="2"/>
  <c r="B123" i="2"/>
  <c r="J123" i="2"/>
  <c r="B125" i="2"/>
  <c r="D126" i="2"/>
  <c r="H126" i="2"/>
  <c r="B127" i="2"/>
  <c r="J127" i="2"/>
  <c r="D128" i="2"/>
  <c r="H128" i="2"/>
  <c r="J129" i="2"/>
  <c r="D130" i="2"/>
  <c r="H130" i="2"/>
  <c r="B131" i="2"/>
  <c r="J131" i="2"/>
  <c r="B133" i="2"/>
  <c r="D134" i="2"/>
  <c r="H134" i="2"/>
  <c r="B135" i="2"/>
  <c r="J135" i="2"/>
  <c r="D136" i="2"/>
  <c r="H136" i="2"/>
  <c r="J137" i="2"/>
  <c r="D138" i="2"/>
  <c r="H138" i="2"/>
  <c r="B139" i="2"/>
  <c r="J139" i="2"/>
  <c r="C76" i="2"/>
  <c r="K76" i="2"/>
  <c r="C78" i="2"/>
  <c r="K78" i="2"/>
  <c r="C82" i="2"/>
  <c r="K82" i="2"/>
  <c r="C84" i="2"/>
  <c r="K84" i="2"/>
  <c r="C86" i="2"/>
  <c r="K86" i="2"/>
  <c r="C90" i="2"/>
  <c r="K90" i="2"/>
  <c r="C92" i="2"/>
  <c r="K92" i="2"/>
  <c r="C94" i="2"/>
  <c r="K94" i="2"/>
  <c r="C98" i="2"/>
  <c r="K98" i="2"/>
  <c r="C100" i="2"/>
  <c r="K100" i="2"/>
  <c r="C102" i="2"/>
  <c r="K102" i="2"/>
  <c r="K103" i="2"/>
  <c r="C106" i="2"/>
  <c r="G106" i="2"/>
  <c r="G107" i="2"/>
  <c r="E108" i="2"/>
  <c r="C109" i="2"/>
  <c r="E110" i="2"/>
  <c r="G111" i="2"/>
  <c r="E114" i="2"/>
  <c r="C115" i="2"/>
  <c r="E116" i="2"/>
  <c r="G117" i="2"/>
  <c r="E118" i="2"/>
  <c r="C119" i="2"/>
  <c r="E122" i="2"/>
  <c r="C123" i="2"/>
  <c r="E124" i="2"/>
  <c r="G125" i="2"/>
  <c r="E126" i="2"/>
  <c r="C127" i="2"/>
  <c r="E130" i="2"/>
  <c r="C131" i="2"/>
  <c r="E132" i="2"/>
  <c r="G133" i="2"/>
  <c r="E134" i="2"/>
  <c r="C135" i="2"/>
  <c r="E138" i="2"/>
  <c r="C139" i="2"/>
  <c r="E140" i="2"/>
  <c r="B141" i="2"/>
  <c r="B142" i="2"/>
  <c r="F142" i="2"/>
  <c r="J142" i="2"/>
  <c r="D143" i="2"/>
  <c r="J143" i="2"/>
  <c r="D144" i="2"/>
  <c r="H144" i="2"/>
  <c r="H145" i="2"/>
  <c r="F146" i="2"/>
  <c r="J146" i="2"/>
  <c r="D147" i="2"/>
  <c r="J147" i="2"/>
  <c r="B149" i="2"/>
  <c r="B150" i="2"/>
  <c r="F150" i="2"/>
  <c r="J150" i="2"/>
  <c r="D151" i="2"/>
  <c r="J151" i="2"/>
  <c r="D152" i="2"/>
  <c r="H152" i="2"/>
  <c r="H153" i="2"/>
  <c r="F154" i="2"/>
  <c r="J154" i="2"/>
  <c r="D155" i="2"/>
  <c r="J155" i="2"/>
  <c r="B157" i="2"/>
  <c r="B158" i="2"/>
  <c r="F158" i="2"/>
  <c r="J158" i="2"/>
  <c r="D159" i="2"/>
  <c r="J159" i="2"/>
  <c r="D160" i="2"/>
  <c r="H160" i="2"/>
  <c r="H161" i="2"/>
  <c r="F162" i="2"/>
  <c r="J162" i="2"/>
  <c r="D163" i="2"/>
  <c r="J163" i="2"/>
  <c r="B66" i="2"/>
  <c r="J66" i="2"/>
  <c r="H70" i="2"/>
  <c r="B72" i="2"/>
  <c r="I66" i="2"/>
  <c r="G68" i="2"/>
  <c r="I71" i="2"/>
  <c r="D74" i="2"/>
  <c r="B75" i="2"/>
  <c r="B77" i="2"/>
  <c r="D78" i="2"/>
  <c r="B79" i="2"/>
  <c r="D80" i="2"/>
  <c r="D82" i="2"/>
  <c r="B83" i="2"/>
  <c r="B85" i="2"/>
  <c r="D86" i="2"/>
  <c r="B87" i="2"/>
  <c r="D88" i="2"/>
  <c r="D90" i="2"/>
  <c r="B91" i="2"/>
  <c r="B93" i="2"/>
  <c r="D94" i="2"/>
  <c r="B95" i="2"/>
  <c r="D96" i="2"/>
  <c r="D98" i="2"/>
  <c r="B99" i="2"/>
  <c r="B101" i="2"/>
  <c r="D102" i="2"/>
  <c r="B103" i="2"/>
  <c r="I68" i="2"/>
  <c r="E70" i="2"/>
  <c r="E74" i="2"/>
  <c r="K75" i="2"/>
  <c r="E78" i="2"/>
  <c r="E82" i="2"/>
  <c r="E84" i="2"/>
  <c r="E86" i="2"/>
  <c r="K91" i="2"/>
  <c r="E94" i="2"/>
  <c r="K99" i="2"/>
  <c r="E102" i="2"/>
  <c r="B104" i="2"/>
  <c r="J104" i="2"/>
  <c r="J106" i="2"/>
  <c r="B108" i="2"/>
  <c r="B110" i="2"/>
  <c r="J110" i="2"/>
  <c r="B112" i="2"/>
  <c r="J112" i="2"/>
  <c r="J114" i="2"/>
  <c r="B116" i="2"/>
  <c r="B118" i="2"/>
  <c r="J118" i="2"/>
  <c r="B120" i="2"/>
  <c r="J120" i="2"/>
  <c r="D121" i="2"/>
  <c r="F122" i="2"/>
  <c r="J122" i="2"/>
  <c r="H123" i="2"/>
  <c r="B124" i="2"/>
  <c r="B126" i="2"/>
  <c r="J126" i="2"/>
  <c r="B128" i="2"/>
  <c r="J128" i="2"/>
  <c r="J130" i="2"/>
  <c r="B132" i="2"/>
  <c r="B134" i="2"/>
  <c r="J134" i="2"/>
  <c r="B136" i="2"/>
  <c r="J136" i="2"/>
  <c r="J138" i="2"/>
  <c r="B140" i="2"/>
  <c r="I77" i="2"/>
  <c r="E79" i="2"/>
  <c r="E83" i="2"/>
  <c r="I85" i="2"/>
  <c r="E87" i="2"/>
  <c r="E91" i="2"/>
  <c r="I93" i="2"/>
  <c r="E95" i="2"/>
  <c r="E99" i="2"/>
  <c r="I101" i="2"/>
  <c r="E103" i="2"/>
  <c r="I106" i="2"/>
  <c r="I108" i="2"/>
  <c r="I110" i="2"/>
  <c r="I114" i="2"/>
  <c r="I116" i="2"/>
  <c r="I118" i="2"/>
  <c r="I122" i="2"/>
  <c r="I124" i="2"/>
  <c r="I126" i="2"/>
  <c r="I130" i="2"/>
  <c r="I132" i="2"/>
  <c r="I134" i="2"/>
  <c r="I138" i="2"/>
  <c r="I140" i="2"/>
  <c r="H142" i="2"/>
  <c r="H143" i="2"/>
  <c r="F144" i="2"/>
  <c r="D145" i="2"/>
  <c r="D146" i="2"/>
  <c r="B147" i="2"/>
  <c r="B148" i="2"/>
  <c r="H150" i="2"/>
  <c r="H151" i="2"/>
  <c r="F152" i="2"/>
  <c r="D153" i="2"/>
  <c r="D154" i="2"/>
  <c r="B155" i="2"/>
  <c r="B156" i="2"/>
  <c r="H158" i="2"/>
  <c r="H159" i="2"/>
  <c r="F160" i="2"/>
  <c r="D161" i="2"/>
  <c r="D162" i="2"/>
  <c r="B163" i="2"/>
  <c r="B164" i="2"/>
  <c r="B165" i="2"/>
  <c r="K106" i="2"/>
  <c r="C108" i="2"/>
  <c r="K108" i="2"/>
  <c r="C110" i="2"/>
  <c r="K110" i="2"/>
  <c r="C114" i="2"/>
  <c r="K114" i="2"/>
  <c r="C116" i="2"/>
  <c r="K116" i="2"/>
  <c r="C118" i="2"/>
  <c r="K118" i="2"/>
  <c r="C122" i="2"/>
  <c r="K122" i="2"/>
  <c r="C124" i="2"/>
  <c r="K124" i="2"/>
  <c r="C126" i="2"/>
  <c r="K126" i="2"/>
  <c r="C130" i="2"/>
  <c r="K130" i="2"/>
  <c r="C132" i="2"/>
  <c r="K132" i="2"/>
  <c r="C134" i="2"/>
  <c r="K134" i="2"/>
  <c r="C138" i="2"/>
  <c r="K138" i="2"/>
  <c r="C140" i="2"/>
  <c r="K140" i="2"/>
  <c r="G141" i="2"/>
  <c r="C142" i="2"/>
  <c r="G142" i="2"/>
  <c r="K142" i="2"/>
  <c r="G143" i="2"/>
  <c r="C146" i="2"/>
  <c r="G146" i="2"/>
  <c r="K146" i="2"/>
  <c r="G147" i="2"/>
  <c r="C148" i="2"/>
  <c r="G148" i="2"/>
  <c r="K148" i="2"/>
  <c r="G149" i="2"/>
  <c r="C150" i="2"/>
  <c r="G150" i="2"/>
  <c r="K150" i="2"/>
  <c r="G151" i="2"/>
  <c r="C154" i="2"/>
  <c r="G154" i="2"/>
  <c r="K154" i="2"/>
  <c r="I155" i="2"/>
  <c r="G156" i="2"/>
  <c r="E157" i="2"/>
  <c r="G158" i="2"/>
  <c r="I159" i="2"/>
  <c r="G162" i="2"/>
  <c r="I163" i="2"/>
  <c r="G164" i="2"/>
  <c r="E165" i="2"/>
  <c r="K155" i="2"/>
  <c r="I156" i="2"/>
  <c r="K157" i="2"/>
  <c r="I158" i="2"/>
  <c r="G159" i="2"/>
  <c r="E162" i="2"/>
  <c r="C163" i="2"/>
  <c r="K163" i="2"/>
  <c r="I164" i="2"/>
  <c r="K165" i="2"/>
  <c r="H127" i="2"/>
  <c r="D129" i="2"/>
  <c r="H131" i="2"/>
  <c r="F134" i="2"/>
  <c r="F136" i="2"/>
  <c r="F138" i="2"/>
  <c r="G78" i="2"/>
  <c r="G84" i="2"/>
  <c r="G90" i="2"/>
  <c r="G94" i="2"/>
  <c r="G98" i="2"/>
  <c r="G100" i="2"/>
  <c r="E106" i="2"/>
  <c r="K109" i="2"/>
  <c r="K111" i="2"/>
  <c r="K115" i="2"/>
  <c r="K117" i="2"/>
  <c r="K123" i="2"/>
  <c r="K127" i="2"/>
  <c r="K131" i="2"/>
  <c r="K135" i="2"/>
  <c r="K139" i="2"/>
  <c r="D142" i="2"/>
  <c r="B144" i="2"/>
  <c r="J144" i="2"/>
  <c r="H146" i="2"/>
  <c r="D150" i="2"/>
  <c r="B152" i="2"/>
  <c r="J153" i="2"/>
  <c r="H154" i="2"/>
  <c r="B159" i="2"/>
  <c r="J160" i="2"/>
  <c r="H162" i="2"/>
  <c r="H163" i="2"/>
  <c r="J164" i="2"/>
  <c r="I107" i="2"/>
  <c r="E109" i="2"/>
  <c r="I111" i="2"/>
  <c r="G114" i="2"/>
  <c r="G116" i="2"/>
  <c r="G118" i="2"/>
  <c r="G122" i="2"/>
  <c r="G124" i="2"/>
  <c r="E125" i="2"/>
  <c r="I127" i="2"/>
  <c r="I131" i="2"/>
  <c r="E133" i="2"/>
  <c r="I135" i="2"/>
  <c r="I139" i="2"/>
  <c r="C141" i="2"/>
  <c r="E142" i="2"/>
  <c r="C143" i="2"/>
  <c r="E146" i="2"/>
  <c r="C147" i="2"/>
  <c r="E148" i="2"/>
  <c r="C149" i="2"/>
  <c r="E150" i="2"/>
  <c r="C151" i="2"/>
  <c r="E154" i="2"/>
  <c r="C155" i="2"/>
  <c r="K156" i="2"/>
  <c r="K158" i="2"/>
  <c r="K162" i="2"/>
  <c r="K164" i="2"/>
  <c r="E156" i="2"/>
  <c r="C159" i="2"/>
  <c r="K159" i="2"/>
  <c r="G163" i="2"/>
  <c r="C165" i="2"/>
  <c r="F126" i="2"/>
  <c r="F128" i="2"/>
  <c r="F130" i="2"/>
  <c r="H135" i="2"/>
  <c r="D137" i="2"/>
  <c r="H139" i="2"/>
  <c r="G76" i="2"/>
  <c r="G82" i="2"/>
  <c r="G86" i="2"/>
  <c r="G92" i="2"/>
  <c r="G102" i="2"/>
  <c r="K107" i="2"/>
  <c r="K119" i="2"/>
  <c r="K125" i="2"/>
  <c r="K133" i="2"/>
  <c r="B143" i="2"/>
  <c r="J145" i="2"/>
  <c r="H147" i="2"/>
  <c r="B151" i="2"/>
  <c r="J152" i="2"/>
  <c r="H155" i="2"/>
  <c r="D158" i="2"/>
  <c r="B160" i="2"/>
  <c r="J161" i="2"/>
  <c r="G108" i="2"/>
  <c r="G110" i="2"/>
  <c r="I115" i="2"/>
  <c r="E117" i="2"/>
  <c r="I119" i="2"/>
  <c r="I123" i="2"/>
  <c r="G126" i="2"/>
  <c r="G130" i="2"/>
  <c r="G132" i="2"/>
  <c r="G134" i="2"/>
  <c r="G138" i="2"/>
  <c r="G140" i="2"/>
  <c r="K141" i="2"/>
  <c r="I142" i="2"/>
  <c r="K143" i="2"/>
  <c r="I146" i="2"/>
  <c r="K147" i="2"/>
  <c r="I148" i="2"/>
  <c r="K149" i="2"/>
  <c r="I150" i="2"/>
  <c r="K151" i="2"/>
  <c r="I154" i="2"/>
  <c r="C156" i="2"/>
  <c r="C158" i="2"/>
  <c r="C162" i="2"/>
  <c r="C164" i="2"/>
  <c r="G155" i="2"/>
  <c r="C157" i="2"/>
  <c r="E158" i="2"/>
  <c r="I162" i="2"/>
  <c r="E164" i="2"/>
  <c r="C111" i="2"/>
  <c r="D135" i="2"/>
  <c r="E111" i="2"/>
  <c r="E141" i="2"/>
  <c r="E159" i="2"/>
  <c r="F81" i="2"/>
  <c r="F97" i="2"/>
  <c r="F113" i="2"/>
  <c r="F129" i="2"/>
  <c r="F145" i="2"/>
  <c r="F161" i="2"/>
  <c r="G109" i="2"/>
  <c r="G139" i="2"/>
  <c r="H79" i="2"/>
  <c r="C83" i="2"/>
  <c r="D127" i="2"/>
  <c r="E75" i="2"/>
  <c r="E135" i="2"/>
  <c r="G75" i="2"/>
  <c r="G99" i="2"/>
  <c r="G131" i="2"/>
  <c r="H87" i="2"/>
  <c r="I83" i="2"/>
  <c r="I151" i="2"/>
  <c r="H71" i="2"/>
  <c r="I67" i="2"/>
  <c r="I157" i="2"/>
  <c r="B70" i="2"/>
  <c r="C75" i="2"/>
  <c r="C99" i="2"/>
  <c r="D119" i="2"/>
  <c r="E71" i="2"/>
  <c r="E127" i="2"/>
  <c r="E149" i="2"/>
  <c r="F73" i="2"/>
  <c r="F89" i="2"/>
  <c r="F105" i="2"/>
  <c r="F121" i="2"/>
  <c r="F137" i="2"/>
  <c r="F153" i="2"/>
  <c r="G71" i="2"/>
  <c r="G93" i="2"/>
  <c r="G123" i="2"/>
  <c r="H67" i="2"/>
  <c r="C95" i="2"/>
  <c r="D111" i="2"/>
  <c r="E67" i="2"/>
  <c r="E119" i="2"/>
  <c r="F67" i="2"/>
  <c r="G115" i="2"/>
  <c r="H103" i="2"/>
  <c r="I143" i="2"/>
  <c r="I165" i="2"/>
  <c r="H95" i="2"/>
  <c r="I69" i="2"/>
  <c r="I147" i="2"/>
  <c r="E40" i="2" l="1"/>
  <c r="E115" i="2"/>
  <c r="D73" i="2"/>
  <c r="E42" i="2" s="1"/>
  <c r="G165" i="2"/>
  <c r="F151" i="2"/>
  <c r="F87" i="2"/>
  <c r="E93" i="2"/>
  <c r="G27" i="2" l="1"/>
  <c r="G23" i="2"/>
  <c r="E43" i="2"/>
  <c r="F43" i="2" s="1"/>
  <c r="E41" i="2"/>
  <c r="E44" i="2" s="1"/>
  <c r="F44" i="2" s="1"/>
  <c r="B48" i="2" l="1"/>
  <c r="B19" i="4" l="1"/>
  <c r="C67" i="4"/>
  <c r="C19" i="4"/>
  <c r="B3" i="4"/>
  <c r="B51" i="4"/>
  <c r="B67" i="4"/>
  <c r="D67" i="4" s="1"/>
  <c r="C3" i="4"/>
  <c r="C51" i="4"/>
  <c r="C48" i="2"/>
  <c r="B49" i="2" s="1"/>
  <c r="C35" i="4"/>
  <c r="F48" i="2"/>
  <c r="G48" i="2" s="1"/>
  <c r="D48" i="2" s="1"/>
  <c r="B35" i="4"/>
  <c r="B19" i="12" l="1"/>
  <c r="D3" i="4"/>
  <c r="A19" i="12"/>
  <c r="D51" i="4"/>
  <c r="D35" i="4"/>
  <c r="C68" i="4"/>
  <c r="B52" i="4"/>
  <c r="C36" i="4"/>
  <c r="B4" i="4"/>
  <c r="B68" i="4"/>
  <c r="D68" i="4" s="1"/>
  <c r="B20" i="4"/>
  <c r="C49" i="2"/>
  <c r="B50" i="2" s="1"/>
  <c r="B36" i="4"/>
  <c r="C4" i="4"/>
  <c r="C20" i="4"/>
  <c r="C52" i="4"/>
  <c r="F49" i="2"/>
  <c r="G49" i="2" s="1"/>
  <c r="D49" i="2" s="1"/>
  <c r="D19" i="4"/>
  <c r="D20" i="4" l="1"/>
  <c r="D52" i="4"/>
  <c r="C19" i="12"/>
  <c r="A20" i="12"/>
  <c r="D4" i="4"/>
  <c r="C20" i="12" s="1"/>
  <c r="B20" i="12"/>
  <c r="D36" i="4"/>
  <c r="E48" i="2"/>
  <c r="B69" i="4"/>
  <c r="C21" i="4"/>
  <c r="B37" i="4"/>
  <c r="F50" i="2"/>
  <c r="G50" i="2" s="1"/>
  <c r="D50" i="2" s="1"/>
  <c r="B5" i="4"/>
  <c r="C5" i="4"/>
  <c r="C37" i="4"/>
  <c r="C53" i="4"/>
  <c r="B21" i="4"/>
  <c r="C69" i="4"/>
  <c r="B53" i="4"/>
  <c r="C50" i="2"/>
  <c r="B51" i="2" s="1"/>
  <c r="D5" i="4" l="1"/>
  <c r="C21" i="12" s="1"/>
  <c r="A21" i="12"/>
  <c r="D37" i="4"/>
  <c r="C6" i="4"/>
  <c r="B22" i="4"/>
  <c r="C38" i="4"/>
  <c r="C51" i="2"/>
  <c r="B52" i="2" s="1"/>
  <c r="B38" i="4"/>
  <c r="B54" i="4"/>
  <c r="C54" i="4"/>
  <c r="B6" i="4"/>
  <c r="C22" i="4"/>
  <c r="C70" i="4"/>
  <c r="B70" i="4"/>
  <c r="D70" i="4" s="1"/>
  <c r="D53" i="4"/>
  <c r="D69" i="4"/>
  <c r="E49" i="2"/>
  <c r="D21" i="4"/>
  <c r="B21" i="12"/>
  <c r="E3" i="4"/>
  <c r="E19" i="4"/>
  <c r="E51" i="4"/>
  <c r="E35" i="4"/>
  <c r="D38" i="4" l="1"/>
  <c r="E67" i="4"/>
  <c r="F51" i="4"/>
  <c r="G51" i="4"/>
  <c r="F19" i="4"/>
  <c r="G19" i="4"/>
  <c r="H19" i="4"/>
  <c r="I19" i="4"/>
  <c r="J19" i="4"/>
  <c r="D19" i="12"/>
  <c r="J3" i="4"/>
  <c r="R3" i="4" s="1"/>
  <c r="K3" i="4"/>
  <c r="I3" i="4"/>
  <c r="Q3" i="4" s="1"/>
  <c r="H3" i="4"/>
  <c r="AB3" i="4"/>
  <c r="P3" i="4"/>
  <c r="X3" i="4"/>
  <c r="L3" i="4"/>
  <c r="AA3" i="4"/>
  <c r="C39" i="4"/>
  <c r="C23" i="4"/>
  <c r="C71" i="4"/>
  <c r="B55" i="4"/>
  <c r="B71" i="4"/>
  <c r="D71" i="4" s="1"/>
  <c r="B23" i="4"/>
  <c r="C52" i="2"/>
  <c r="B53" i="2" s="1"/>
  <c r="C55" i="4"/>
  <c r="B39" i="4"/>
  <c r="F52" i="2"/>
  <c r="G52" i="2" s="1"/>
  <c r="D52" i="2" s="1"/>
  <c r="B7" i="4"/>
  <c r="C7" i="4"/>
  <c r="D6" i="4"/>
  <c r="A22" i="12"/>
  <c r="E52" i="4"/>
  <c r="E4" i="4"/>
  <c r="E36" i="4"/>
  <c r="E20" i="4"/>
  <c r="F51" i="2"/>
  <c r="G51" i="2" s="1"/>
  <c r="D51" i="2" s="1"/>
  <c r="D22" i="4"/>
  <c r="B22" i="12"/>
  <c r="I35" i="4"/>
  <c r="H35" i="4"/>
  <c r="D54" i="4"/>
  <c r="J19" i="12" l="1"/>
  <c r="M3" i="4"/>
  <c r="M4" i="4" s="1"/>
  <c r="E51" i="2"/>
  <c r="E50" i="2"/>
  <c r="I19" i="12"/>
  <c r="W3" i="4"/>
  <c r="H51" i="4"/>
  <c r="C22" i="12"/>
  <c r="B23" i="12"/>
  <c r="D55" i="4"/>
  <c r="G35" i="4"/>
  <c r="A23" i="12"/>
  <c r="D7" i="4"/>
  <c r="C23" i="12" s="1"/>
  <c r="D39" i="4"/>
  <c r="D20" i="12"/>
  <c r="AB4" i="4"/>
  <c r="L4" i="4"/>
  <c r="J4" i="4"/>
  <c r="AA4" i="4"/>
  <c r="R4" i="4"/>
  <c r="H4" i="4"/>
  <c r="G20" i="12" s="1"/>
  <c r="I4" i="4"/>
  <c r="Q4" i="4"/>
  <c r="X4" i="4"/>
  <c r="K4" i="4"/>
  <c r="J20" i="12" s="1"/>
  <c r="D23" i="4"/>
  <c r="H19" i="12"/>
  <c r="V3" i="4"/>
  <c r="H20" i="4"/>
  <c r="I20" i="4"/>
  <c r="F20" i="4"/>
  <c r="G20" i="4"/>
  <c r="G36" i="4" s="1"/>
  <c r="J20" i="4"/>
  <c r="F35" i="4"/>
  <c r="F36" i="4"/>
  <c r="I36" i="4"/>
  <c r="H36" i="4"/>
  <c r="E68" i="4"/>
  <c r="F52" i="4"/>
  <c r="G52" i="4"/>
  <c r="C40" i="4"/>
  <c r="C8" i="4"/>
  <c r="B56" i="4"/>
  <c r="C53" i="2"/>
  <c r="B54" i="2" s="1"/>
  <c r="C72" i="4"/>
  <c r="B40" i="4"/>
  <c r="B24" i="4"/>
  <c r="B8" i="4"/>
  <c r="C56" i="4"/>
  <c r="F53" i="2"/>
  <c r="G53" i="2" s="1"/>
  <c r="D53" i="2" s="1"/>
  <c r="C24" i="4"/>
  <c r="B72" i="4"/>
  <c r="G19" i="12"/>
  <c r="D56" i="4" l="1"/>
  <c r="H67" i="4"/>
  <c r="H20" i="12"/>
  <c r="V4" i="4"/>
  <c r="G68" i="4" s="1"/>
  <c r="D8" i="4"/>
  <c r="C24" i="12" s="1"/>
  <c r="A24" i="12"/>
  <c r="G67" i="4"/>
  <c r="D24" i="4"/>
  <c r="E52" i="2"/>
  <c r="E37" i="4"/>
  <c r="E53" i="4"/>
  <c r="E21" i="4"/>
  <c r="E5" i="4"/>
  <c r="E38" i="4"/>
  <c r="E6" i="4"/>
  <c r="E54" i="4"/>
  <c r="E22" i="4"/>
  <c r="B24" i="12"/>
  <c r="D40" i="4"/>
  <c r="P4" i="4"/>
  <c r="H52" i="4"/>
  <c r="D72" i="4"/>
  <c r="B41" i="4"/>
  <c r="B25" i="4"/>
  <c r="C41" i="4"/>
  <c r="C25" i="4"/>
  <c r="B73" i="4"/>
  <c r="B57" i="4"/>
  <c r="C57" i="4"/>
  <c r="C9" i="4"/>
  <c r="B9" i="4"/>
  <c r="C54" i="2"/>
  <c r="B55" i="2" s="1"/>
  <c r="C73" i="4"/>
  <c r="I20" i="12"/>
  <c r="W4" i="4"/>
  <c r="H68" i="4" s="1"/>
  <c r="D25" i="4" l="1"/>
  <c r="I22" i="4"/>
  <c r="H22" i="4"/>
  <c r="J22" i="4"/>
  <c r="F22" i="4"/>
  <c r="G22" i="4"/>
  <c r="G38" i="4" s="1"/>
  <c r="D9" i="4"/>
  <c r="C25" i="12" s="1"/>
  <c r="A25" i="12"/>
  <c r="E69" i="4"/>
  <c r="F53" i="4"/>
  <c r="D41" i="4"/>
  <c r="E70" i="4"/>
  <c r="F54" i="4"/>
  <c r="G54" i="4"/>
  <c r="H53" i="4"/>
  <c r="H54" i="4" s="1"/>
  <c r="D22" i="12"/>
  <c r="H6" i="4"/>
  <c r="G22" i="12" s="1"/>
  <c r="I6" i="4"/>
  <c r="Q6" i="4"/>
  <c r="K6" i="4"/>
  <c r="J22" i="12" s="1"/>
  <c r="R6" i="4"/>
  <c r="P6" i="4"/>
  <c r="X6" i="4"/>
  <c r="J6" i="4"/>
  <c r="AA6" i="4"/>
  <c r="AB6" i="4" s="1"/>
  <c r="E55" i="4"/>
  <c r="E39" i="4"/>
  <c r="E7" i="4"/>
  <c r="E23" i="4"/>
  <c r="B25" i="12"/>
  <c r="F37" i="4"/>
  <c r="G37" i="4"/>
  <c r="D57" i="4"/>
  <c r="D73" i="4"/>
  <c r="I38" i="4"/>
  <c r="H38" i="4"/>
  <c r="F38" i="4"/>
  <c r="H21" i="4"/>
  <c r="I21" i="4"/>
  <c r="I37" i="4" s="1"/>
  <c r="J21" i="4"/>
  <c r="G21" i="4"/>
  <c r="F21" i="4"/>
  <c r="C55" i="2"/>
  <c r="B56" i="2" s="1"/>
  <c r="B58" i="4"/>
  <c r="B10" i="4"/>
  <c r="C58" i="4"/>
  <c r="F55" i="2"/>
  <c r="G55" i="2" s="1"/>
  <c r="D55" i="2" s="1"/>
  <c r="C42" i="4"/>
  <c r="B26" i="4"/>
  <c r="B42" i="4"/>
  <c r="B74" i="4"/>
  <c r="C10" i="4"/>
  <c r="C74" i="4"/>
  <c r="C26" i="4"/>
  <c r="F54" i="2"/>
  <c r="G54" i="2" s="1"/>
  <c r="D54" i="2" s="1"/>
  <c r="D21" i="12"/>
  <c r="H5" i="4"/>
  <c r="Q5" i="4"/>
  <c r="J5" i="4"/>
  <c r="I5" i="4"/>
  <c r="X5" i="4"/>
  <c r="K5" i="4"/>
  <c r="AA5" i="4"/>
  <c r="AB5" i="4" s="1"/>
  <c r="I21" i="12" l="1"/>
  <c r="W5" i="4"/>
  <c r="A26" i="12"/>
  <c r="D10" i="4"/>
  <c r="C26" i="12" s="1"/>
  <c r="H39" i="4"/>
  <c r="I39" i="4"/>
  <c r="D58" i="4"/>
  <c r="E71" i="4"/>
  <c r="F55" i="4"/>
  <c r="H55" i="4" s="1"/>
  <c r="G23" i="4"/>
  <c r="G39" i="4" s="1"/>
  <c r="H23" i="4"/>
  <c r="F23" i="4"/>
  <c r="F39" i="4" s="1"/>
  <c r="J23" i="4"/>
  <c r="I23" i="4"/>
  <c r="D23" i="12"/>
  <c r="K7" i="4"/>
  <c r="J23" i="12" s="1"/>
  <c r="L7" i="4"/>
  <c r="I7" i="4"/>
  <c r="Q7" i="4" s="1"/>
  <c r="R7" i="4"/>
  <c r="H7" i="4"/>
  <c r="G23" i="12" s="1"/>
  <c r="J7" i="4"/>
  <c r="X7" i="4"/>
  <c r="AA7" i="4"/>
  <c r="AB7" i="4" s="1"/>
  <c r="B26" i="12"/>
  <c r="B11" i="4"/>
  <c r="C11" i="4"/>
  <c r="B59" i="4"/>
  <c r="C43" i="4"/>
  <c r="C56" i="2"/>
  <c r="B57" i="2" s="1"/>
  <c r="C75" i="4"/>
  <c r="C27" i="4"/>
  <c r="B75" i="4"/>
  <c r="D75" i="4" s="1"/>
  <c r="C59" i="4"/>
  <c r="B43" i="4"/>
  <c r="B27" i="4"/>
  <c r="H37" i="4"/>
  <c r="G21" i="12"/>
  <c r="R5" i="4"/>
  <c r="I22" i="12"/>
  <c r="W6" i="4"/>
  <c r="H70" i="4" s="1"/>
  <c r="G53" i="4"/>
  <c r="E54" i="2"/>
  <c r="E53" i="2"/>
  <c r="D74" i="4"/>
  <c r="D42" i="4"/>
  <c r="D26" i="4"/>
  <c r="L6" i="4"/>
  <c r="H22" i="12"/>
  <c r="V6" i="4"/>
  <c r="G70" i="4" s="1"/>
  <c r="J21" i="12"/>
  <c r="M5" i="4"/>
  <c r="M6" i="4" s="1"/>
  <c r="M7" i="4" s="1"/>
  <c r="P5" i="4"/>
  <c r="L5" i="4"/>
  <c r="H21" i="12"/>
  <c r="V5" i="4"/>
  <c r="E57" i="4" l="1"/>
  <c r="E9" i="4"/>
  <c r="E25" i="4"/>
  <c r="E41" i="4"/>
  <c r="G55" i="4"/>
  <c r="H69" i="4"/>
  <c r="D27" i="4"/>
  <c r="D31" i="4" s="1"/>
  <c r="C57" i="2"/>
  <c r="B58" i="2" s="1"/>
  <c r="F57" i="2"/>
  <c r="G57" i="2" s="1"/>
  <c r="D57" i="2" s="1"/>
  <c r="B60" i="4"/>
  <c r="C28" i="4"/>
  <c r="B12" i="4"/>
  <c r="C44" i="4"/>
  <c r="B76" i="4"/>
  <c r="C12" i="4"/>
  <c r="B44" i="4"/>
  <c r="C60" i="4"/>
  <c r="B28" i="4"/>
  <c r="C76" i="4"/>
  <c r="H23" i="12"/>
  <c r="V7" i="4"/>
  <c r="G71" i="4" s="1"/>
  <c r="D43" i="4"/>
  <c r="D47" i="4" s="1"/>
  <c r="P7" i="4"/>
  <c r="D11" i="4"/>
  <c r="A27" i="12"/>
  <c r="G69" i="4"/>
  <c r="F56" i="2"/>
  <c r="G56" i="2" s="1"/>
  <c r="D56" i="2" s="1"/>
  <c r="D59" i="4"/>
  <c r="D63" i="4" s="1"/>
  <c r="D79" i="4" s="1"/>
  <c r="E8" i="4"/>
  <c r="E40" i="4"/>
  <c r="E56" i="4"/>
  <c r="E24" i="4"/>
  <c r="B27" i="12"/>
  <c r="I23" i="12"/>
  <c r="W7" i="4"/>
  <c r="H71" i="4" s="1"/>
  <c r="A28" i="12" l="1"/>
  <c r="D12" i="4"/>
  <c r="C28" i="12" s="1"/>
  <c r="C27" i="12"/>
  <c r="D15" i="4"/>
  <c r="E73" i="4"/>
  <c r="F57" i="4"/>
  <c r="G57" i="4" s="1"/>
  <c r="D25" i="12"/>
  <c r="H9" i="4"/>
  <c r="G25" i="12" s="1"/>
  <c r="P9" i="4"/>
  <c r="Q9" i="4"/>
  <c r="J9" i="4"/>
  <c r="AA9" i="4"/>
  <c r="AB9" i="4" s="1"/>
  <c r="K9" i="4"/>
  <c r="J25" i="12" s="1"/>
  <c r="X9" i="4"/>
  <c r="I9" i="4"/>
  <c r="D28" i="4"/>
  <c r="D60" i="4"/>
  <c r="G24" i="4"/>
  <c r="F24" i="4"/>
  <c r="H24" i="4"/>
  <c r="H40" i="4" s="1"/>
  <c r="J24" i="4"/>
  <c r="I24" i="4"/>
  <c r="D44" i="4"/>
  <c r="C61" i="4"/>
  <c r="B29" i="4"/>
  <c r="B45" i="4"/>
  <c r="B77" i="4"/>
  <c r="D77" i="4" s="1"/>
  <c r="C58" i="2"/>
  <c r="B59" i="2" s="1"/>
  <c r="C13" i="4"/>
  <c r="C77" i="4"/>
  <c r="B61" i="4"/>
  <c r="C45" i="4"/>
  <c r="F58" i="2"/>
  <c r="G58" i="2" s="1"/>
  <c r="D58" i="2" s="1"/>
  <c r="C29" i="4"/>
  <c r="B13" i="4"/>
  <c r="D24" i="12"/>
  <c r="Q8" i="4"/>
  <c r="H8" i="4"/>
  <c r="AA8" i="4"/>
  <c r="AB8" i="4"/>
  <c r="K8" i="4"/>
  <c r="J8" i="4"/>
  <c r="R8" i="4"/>
  <c r="X8" i="4"/>
  <c r="I8" i="4"/>
  <c r="E72" i="4"/>
  <c r="F56" i="4"/>
  <c r="H56" i="4" s="1"/>
  <c r="B28" i="12"/>
  <c r="I40" i="4"/>
  <c r="G40" i="4"/>
  <c r="F40" i="4"/>
  <c r="D76" i="4"/>
  <c r="F41" i="4"/>
  <c r="I41" i="4"/>
  <c r="E56" i="2"/>
  <c r="E55" i="2"/>
  <c r="G25" i="4"/>
  <c r="G41" i="4" s="1"/>
  <c r="F25" i="4"/>
  <c r="H25" i="4"/>
  <c r="H41" i="4" s="1"/>
  <c r="J25" i="4"/>
  <c r="I25" i="4"/>
  <c r="B29" i="12" l="1"/>
  <c r="E26" i="4"/>
  <c r="E10" i="4"/>
  <c r="E58" i="4"/>
  <c r="E42" i="4"/>
  <c r="G56" i="4"/>
  <c r="I24" i="12"/>
  <c r="W8" i="4"/>
  <c r="B46" i="4"/>
  <c r="C62" i="4"/>
  <c r="B14" i="4"/>
  <c r="B78" i="4"/>
  <c r="D78" i="4" s="1"/>
  <c r="C30" i="4"/>
  <c r="C46" i="4"/>
  <c r="B30" i="4"/>
  <c r="C59" i="2"/>
  <c r="B60" i="2" s="1"/>
  <c r="C78" i="4"/>
  <c r="C14" i="4"/>
  <c r="B62" i="4"/>
  <c r="J24" i="12"/>
  <c r="M8" i="4"/>
  <c r="M9" i="4" s="1"/>
  <c r="D13" i="4"/>
  <c r="C29" i="12" s="1"/>
  <c r="A29" i="12"/>
  <c r="I25" i="12"/>
  <c r="W9" i="4"/>
  <c r="H73" i="4" s="1"/>
  <c r="E5" i="2"/>
  <c r="C31" i="12"/>
  <c r="R9" i="4"/>
  <c r="L9" i="4"/>
  <c r="E27" i="4"/>
  <c r="E59" i="4"/>
  <c r="E11" i="4"/>
  <c r="E43" i="4"/>
  <c r="E57" i="2"/>
  <c r="D29" i="4"/>
  <c r="L8" i="4"/>
  <c r="G24" i="12"/>
  <c r="D61" i="4"/>
  <c r="H57" i="4"/>
  <c r="D45" i="4"/>
  <c r="H24" i="12"/>
  <c r="V8" i="4"/>
  <c r="H25" i="12"/>
  <c r="V9" i="4"/>
  <c r="G73" i="4" s="1"/>
  <c r="P8" i="4"/>
  <c r="F62" i="4" l="1"/>
  <c r="D62" i="4"/>
  <c r="G62" i="4"/>
  <c r="J62" i="4"/>
  <c r="H62" i="4"/>
  <c r="E62" i="4"/>
  <c r="I62" i="4"/>
  <c r="E74" i="4"/>
  <c r="G58" i="4"/>
  <c r="F58" i="4"/>
  <c r="B30" i="12"/>
  <c r="AD14" i="4"/>
  <c r="K78" i="4" s="1"/>
  <c r="F60" i="2"/>
  <c r="G60" i="2" s="1"/>
  <c r="D60" i="2" s="1"/>
  <c r="C60" i="2"/>
  <c r="B61" i="2" s="1"/>
  <c r="I46" i="4"/>
  <c r="G46" i="4"/>
  <c r="D46" i="4"/>
  <c r="F46" i="4"/>
  <c r="E46" i="4"/>
  <c r="H46" i="4"/>
  <c r="D26" i="12"/>
  <c r="K10" i="4"/>
  <c r="M10" i="4" s="1"/>
  <c r="M11" i="4" s="1"/>
  <c r="I10" i="4"/>
  <c r="J10" i="4"/>
  <c r="P10" i="4"/>
  <c r="H10" i="4"/>
  <c r="L10" i="4"/>
  <c r="X10" i="4"/>
  <c r="AA10" i="4"/>
  <c r="AB10" i="4" s="1"/>
  <c r="F59" i="2"/>
  <c r="G59" i="2" s="1"/>
  <c r="D59" i="2" s="1"/>
  <c r="G26" i="4"/>
  <c r="G42" i="4" s="1"/>
  <c r="H26" i="4"/>
  <c r="F26" i="4"/>
  <c r="I26" i="4"/>
  <c r="J26" i="4"/>
  <c r="D27" i="12"/>
  <c r="J11" i="4"/>
  <c r="AA11" i="4"/>
  <c r="AB11" i="4" s="1"/>
  <c r="I11" i="4"/>
  <c r="H11" i="4"/>
  <c r="G27" i="12" s="1"/>
  <c r="K11" i="4"/>
  <c r="J27" i="12" s="1"/>
  <c r="Q11" i="4"/>
  <c r="X11" i="4"/>
  <c r="F14" i="4"/>
  <c r="L14" i="4"/>
  <c r="K14" i="4"/>
  <c r="J30" i="12" s="1"/>
  <c r="P14" i="4"/>
  <c r="R14" i="4"/>
  <c r="AB14" i="4"/>
  <c r="H14" i="4"/>
  <c r="G30" i="12" s="1"/>
  <c r="W14" i="4"/>
  <c r="H78" i="4" s="1"/>
  <c r="X14" i="4"/>
  <c r="AA14" i="4"/>
  <c r="A30" i="12"/>
  <c r="D14" i="4"/>
  <c r="C30" i="12" s="1"/>
  <c r="T14" i="4"/>
  <c r="AC14" i="4"/>
  <c r="S14" i="4"/>
  <c r="M14" i="4"/>
  <c r="N14" i="4"/>
  <c r="Z14" i="4"/>
  <c r="J78" i="4" s="1"/>
  <c r="J14" i="4"/>
  <c r="I30" i="12" s="1"/>
  <c r="Q14" i="4"/>
  <c r="I14" i="4"/>
  <c r="H30" i="12" s="1"/>
  <c r="Y14" i="4"/>
  <c r="I78" i="4" s="1"/>
  <c r="U14" i="4"/>
  <c r="G14" i="4"/>
  <c r="F30" i="12" s="1"/>
  <c r="V14" i="4"/>
  <c r="G78" i="4" s="1"/>
  <c r="O14" i="4"/>
  <c r="H58" i="4"/>
  <c r="F27" i="4"/>
  <c r="G27" i="4"/>
  <c r="H27" i="4"/>
  <c r="J27" i="4"/>
  <c r="I27" i="4"/>
  <c r="J30" i="4"/>
  <c r="G30" i="4"/>
  <c r="E30" i="4"/>
  <c r="H30" i="4"/>
  <c r="D30" i="4"/>
  <c r="F30" i="4"/>
  <c r="E14" i="4"/>
  <c r="D30" i="12" s="1"/>
  <c r="I30" i="4"/>
  <c r="H72" i="4"/>
  <c r="E28" i="4"/>
  <c r="E12" i="4"/>
  <c r="E44" i="4"/>
  <c r="E60" i="4"/>
  <c r="G72" i="4"/>
  <c r="E75" i="4"/>
  <c r="F59" i="4"/>
  <c r="G59" i="4"/>
  <c r="I42" i="4"/>
  <c r="H42" i="4"/>
  <c r="F42" i="4"/>
  <c r="H43" i="4"/>
  <c r="G43" i="4"/>
  <c r="F43" i="4"/>
  <c r="I43" i="4"/>
  <c r="G44" i="4" l="1"/>
  <c r="D28" i="12"/>
  <c r="I12" i="4"/>
  <c r="P12" i="4"/>
  <c r="Q12" i="4"/>
  <c r="K12" i="4"/>
  <c r="J28" i="12" s="1"/>
  <c r="J12" i="4"/>
  <c r="AA12" i="4"/>
  <c r="AB12" i="4" s="1"/>
  <c r="H12" i="4"/>
  <c r="G28" i="12" s="1"/>
  <c r="X12" i="4"/>
  <c r="K30" i="4"/>
  <c r="L11" i="4"/>
  <c r="G26" i="12"/>
  <c r="E59" i="2"/>
  <c r="E58" i="2"/>
  <c r="I26" i="12"/>
  <c r="W10" i="4"/>
  <c r="H74" i="4" s="1"/>
  <c r="L46" i="4"/>
  <c r="I27" i="12"/>
  <c r="W11" i="4"/>
  <c r="H75" i="4" s="1"/>
  <c r="H27" i="12"/>
  <c r="V11" i="4"/>
  <c r="G75" i="4" s="1"/>
  <c r="J46" i="4"/>
  <c r="E78" i="4"/>
  <c r="R11" i="4"/>
  <c r="H26" i="12"/>
  <c r="V10" i="4"/>
  <c r="H28" i="4"/>
  <c r="H44" i="4" s="1"/>
  <c r="F28" i="4"/>
  <c r="G28" i="4"/>
  <c r="I28" i="4"/>
  <c r="J28" i="4"/>
  <c r="K46" i="4"/>
  <c r="H59" i="4"/>
  <c r="F78" i="4"/>
  <c r="E30" i="12"/>
  <c r="P11" i="4"/>
  <c r="R10" i="4"/>
  <c r="E76" i="4"/>
  <c r="F60" i="4"/>
  <c r="G60" i="4"/>
  <c r="Q10" i="4"/>
  <c r="J26" i="12"/>
  <c r="F61" i="2"/>
  <c r="G61" i="2" s="1"/>
  <c r="D61" i="2" s="1"/>
  <c r="E61" i="2" s="1"/>
  <c r="C61" i="2"/>
  <c r="I28" i="12" l="1"/>
  <c r="W12" i="4"/>
  <c r="H76" i="4" s="1"/>
  <c r="E13" i="4"/>
  <c r="E45" i="4"/>
  <c r="E61" i="4"/>
  <c r="E29" i="4"/>
  <c r="F44" i="4"/>
  <c r="E60" i="2"/>
  <c r="I44" i="4"/>
  <c r="R12" i="4"/>
  <c r="E62" i="2"/>
  <c r="F62" i="2" s="1"/>
  <c r="H28" i="12"/>
  <c r="V12" i="4"/>
  <c r="G76" i="4" s="1"/>
  <c r="L12" i="4"/>
  <c r="M12" i="4"/>
  <c r="G74" i="4"/>
  <c r="H60" i="4"/>
  <c r="D29" i="12" l="1"/>
  <c r="J13" i="4"/>
  <c r="R13" i="4"/>
  <c r="Q13" i="4"/>
  <c r="Q15" i="4" s="1"/>
  <c r="H13" i="4"/>
  <c r="P13" i="4" s="1"/>
  <c r="P15" i="4" s="1"/>
  <c r="AA13" i="4"/>
  <c r="AA15" i="4" s="1"/>
  <c r="I13" i="4"/>
  <c r="K13" i="4"/>
  <c r="L13" i="4" s="1"/>
  <c r="L15" i="4" s="1"/>
  <c r="X13" i="4"/>
  <c r="X15" i="4" s="1"/>
  <c r="E15" i="4"/>
  <c r="M13" i="4"/>
  <c r="M15" i="4" s="1"/>
  <c r="E77" i="4"/>
  <c r="F61" i="4"/>
  <c r="F63" i="4" s="1"/>
  <c r="E63" i="4"/>
  <c r="E79" i="4" s="1"/>
  <c r="E47" i="4"/>
  <c r="H61" i="4"/>
  <c r="H63" i="4" s="1"/>
  <c r="F29" i="4"/>
  <c r="F31" i="4" s="1"/>
  <c r="H29" i="4"/>
  <c r="H31" i="4" s="1"/>
  <c r="J29" i="4"/>
  <c r="J31" i="4" s="1"/>
  <c r="G29" i="4"/>
  <c r="G31" i="4" s="1"/>
  <c r="I29" i="4"/>
  <c r="I31" i="4" s="1"/>
  <c r="E31" i="4"/>
  <c r="O3" i="4" l="1"/>
  <c r="O4" i="4"/>
  <c r="O5" i="4"/>
  <c r="O6" i="4" s="1"/>
  <c r="O7" i="4" s="1"/>
  <c r="O8" i="4" s="1"/>
  <c r="O9" i="4" s="1"/>
  <c r="O10" i="4" s="1"/>
  <c r="O11" i="4" s="1"/>
  <c r="O12" i="4" s="1"/>
  <c r="O13" i="4" s="1"/>
  <c r="O15" i="4" s="1"/>
  <c r="S3" i="4"/>
  <c r="S4" i="4"/>
  <c r="J36" i="4" s="1"/>
  <c r="S5" i="4"/>
  <c r="J37" i="4" s="1"/>
  <c r="S6" i="4"/>
  <c r="J38" i="4" s="1"/>
  <c r="H45" i="4"/>
  <c r="H47" i="4" s="1"/>
  <c r="N3" i="4"/>
  <c r="N4" i="4"/>
  <c r="N5" i="4"/>
  <c r="N6" i="4"/>
  <c r="N7" i="4"/>
  <c r="N8" i="4"/>
  <c r="N9" i="4"/>
  <c r="N10" i="4"/>
  <c r="N11" i="4"/>
  <c r="N12" i="4"/>
  <c r="N13" i="4"/>
  <c r="N15" i="4" s="1"/>
  <c r="I29" i="12"/>
  <c r="W13" i="4"/>
  <c r="J15" i="4"/>
  <c r="T3" i="4"/>
  <c r="T4" i="4" s="1"/>
  <c r="I51" i="4"/>
  <c r="I52" i="4"/>
  <c r="I53" i="4"/>
  <c r="I54" i="4"/>
  <c r="I55" i="4"/>
  <c r="I56" i="4"/>
  <c r="I57" i="4"/>
  <c r="I58" i="4"/>
  <c r="I59" i="4"/>
  <c r="I60" i="4"/>
  <c r="I61" i="4"/>
  <c r="I45" i="4"/>
  <c r="I47" i="4" s="1"/>
  <c r="H29" i="12"/>
  <c r="V13" i="4"/>
  <c r="I15" i="4"/>
  <c r="G29" i="12"/>
  <c r="H15" i="4"/>
  <c r="R15" i="4"/>
  <c r="J29" i="12"/>
  <c r="K15" i="4"/>
  <c r="J31" i="12" s="1"/>
  <c r="AB13" i="4"/>
  <c r="AB15" i="4" s="1"/>
  <c r="G61" i="4"/>
  <c r="G63" i="4" s="1"/>
  <c r="D31" i="12"/>
  <c r="F3" i="4"/>
  <c r="F4" i="4"/>
  <c r="F6" i="4"/>
  <c r="F5" i="4"/>
  <c r="F7" i="4"/>
  <c r="F8" i="4"/>
  <c r="F9" i="4"/>
  <c r="F10" i="4"/>
  <c r="F11" i="4"/>
  <c r="F12" i="4"/>
  <c r="F45" i="4"/>
  <c r="F47" i="4" s="1"/>
  <c r="G45" i="4"/>
  <c r="G47" i="4" s="1"/>
  <c r="F13" i="4"/>
  <c r="K36" i="4" l="1"/>
  <c r="T5" i="4"/>
  <c r="J51" i="4"/>
  <c r="J52" i="4"/>
  <c r="J53" i="4" s="1"/>
  <c r="J54" i="4" s="1"/>
  <c r="J55" i="4" s="1"/>
  <c r="J56" i="4" s="1"/>
  <c r="J57" i="4" s="1"/>
  <c r="J58" i="4" s="1"/>
  <c r="J59" i="4" s="1"/>
  <c r="J60" i="4" s="1"/>
  <c r="J61" i="4" s="1"/>
  <c r="H31" i="12"/>
  <c r="B83" i="4"/>
  <c r="F34" i="12" s="1"/>
  <c r="E90" i="4"/>
  <c r="E89" i="4"/>
  <c r="E87" i="4"/>
  <c r="E88" i="4"/>
  <c r="S7" i="4"/>
  <c r="E21" i="12"/>
  <c r="F69" i="4"/>
  <c r="Y5" i="4"/>
  <c r="I69" i="4" s="1"/>
  <c r="Z5" i="4"/>
  <c r="J69" i="4" s="1"/>
  <c r="G77" i="4"/>
  <c r="V15" i="4"/>
  <c r="F71" i="4"/>
  <c r="E23" i="12"/>
  <c r="Y7" i="4"/>
  <c r="I71" i="4" s="1"/>
  <c r="Z7" i="4"/>
  <c r="J71" i="4" s="1"/>
  <c r="J35" i="4"/>
  <c r="AC3" i="4"/>
  <c r="K19" i="4" s="1"/>
  <c r="AC4" i="4"/>
  <c r="K20" i="4" s="1"/>
  <c r="AC5" i="4"/>
  <c r="K21" i="4" s="1"/>
  <c r="D83" i="4"/>
  <c r="F35" i="12" s="1"/>
  <c r="L83" i="4"/>
  <c r="F40" i="12" s="1"/>
  <c r="I31" i="12"/>
  <c r="H77" i="4"/>
  <c r="W15" i="4"/>
  <c r="E20" i="12"/>
  <c r="F68" i="4"/>
  <c r="Y4" i="4"/>
  <c r="I68" i="4" s="1"/>
  <c r="Z4" i="4"/>
  <c r="J68" i="4" s="1"/>
  <c r="E25" i="12"/>
  <c r="F73" i="4"/>
  <c r="Y9" i="4"/>
  <c r="I73" i="4" s="1"/>
  <c r="Z9" i="4"/>
  <c r="J73" i="4" s="1"/>
  <c r="F72" i="4"/>
  <c r="E24" i="12"/>
  <c r="Y8" i="4"/>
  <c r="I72" i="4" s="1"/>
  <c r="Z8" i="4"/>
  <c r="J72" i="4" s="1"/>
  <c r="K35" i="4"/>
  <c r="F77" i="4"/>
  <c r="E29" i="12"/>
  <c r="Y13" i="4"/>
  <c r="I77" i="4" s="1"/>
  <c r="I83" i="4"/>
  <c r="F76" i="4"/>
  <c r="E28" i="12"/>
  <c r="Y12" i="4"/>
  <c r="I76" i="4" s="1"/>
  <c r="Z12" i="4"/>
  <c r="J76" i="4" s="1"/>
  <c r="U3" i="4"/>
  <c r="U4" i="4" s="1"/>
  <c r="Z13" i="4"/>
  <c r="J77" i="4" s="1"/>
  <c r="E27" i="12"/>
  <c r="F75" i="4"/>
  <c r="Y11" i="4"/>
  <c r="I75" i="4" s="1"/>
  <c r="Z11" i="4"/>
  <c r="J75" i="4" s="1"/>
  <c r="F15" i="4"/>
  <c r="E19" i="12"/>
  <c r="F67" i="4"/>
  <c r="G3" i="4"/>
  <c r="Y3" i="4"/>
  <c r="Z3" i="4"/>
  <c r="E83" i="4"/>
  <c r="F36" i="12" s="1"/>
  <c r="G31" i="12"/>
  <c r="F70" i="4"/>
  <c r="E22" i="12"/>
  <c r="Y6" i="4"/>
  <c r="I70" i="4" s="1"/>
  <c r="Z6" i="4"/>
  <c r="J70" i="4" s="1"/>
  <c r="I63" i="4"/>
  <c r="E26" i="12"/>
  <c r="F74" i="4"/>
  <c r="Y10" i="4"/>
  <c r="I74" i="4" s="1"/>
  <c r="Z10" i="4"/>
  <c r="J74" i="4" s="1"/>
  <c r="L36" i="4" l="1"/>
  <c r="U5" i="4"/>
  <c r="J67" i="4"/>
  <c r="Z15" i="4"/>
  <c r="F19" i="12"/>
  <c r="K83" i="4"/>
  <c r="F39" i="12"/>
  <c r="AD3" i="4"/>
  <c r="AD4" i="4"/>
  <c r="K68" i="4" s="1"/>
  <c r="AD5" i="4"/>
  <c r="K69" i="4" s="1"/>
  <c r="AD6" i="4"/>
  <c r="K70" i="4" s="1"/>
  <c r="AD7" i="4"/>
  <c r="K71" i="4" s="1"/>
  <c r="AD8" i="4"/>
  <c r="K72" i="4" s="1"/>
  <c r="AD9" i="4"/>
  <c r="K73" i="4" s="1"/>
  <c r="AD10" i="4"/>
  <c r="K74" i="4" s="1"/>
  <c r="AD11" i="4"/>
  <c r="K75" i="4" s="1"/>
  <c r="AD12" i="4"/>
  <c r="K76" i="4" s="1"/>
  <c r="AD13" i="4"/>
  <c r="K77" i="4" s="1"/>
  <c r="F79" i="4"/>
  <c r="E31" i="12"/>
  <c r="O83" i="4"/>
  <c r="Q83" i="4" s="1"/>
  <c r="H79" i="4"/>
  <c r="Y15" i="4"/>
  <c r="I67" i="4"/>
  <c r="L35" i="4"/>
  <c r="J39" i="4"/>
  <c r="S8" i="4"/>
  <c r="M83" i="4"/>
  <c r="F41" i="12" s="1"/>
  <c r="G79" i="4"/>
  <c r="E91" i="4"/>
  <c r="J63" i="4"/>
  <c r="K37" i="4"/>
  <c r="T6" i="4"/>
  <c r="G4" i="4"/>
  <c r="AC6" i="4"/>
  <c r="E92" i="4"/>
  <c r="H83" i="4" l="1"/>
  <c r="F38" i="12" s="1"/>
  <c r="J79" i="4"/>
  <c r="K67" i="4"/>
  <c r="AD15" i="4"/>
  <c r="K38" i="4"/>
  <c r="T7" i="4"/>
  <c r="K22" i="4"/>
  <c r="AC7" i="4"/>
  <c r="J40" i="4"/>
  <c r="S9" i="4"/>
  <c r="I79" i="4"/>
  <c r="G83" i="4"/>
  <c r="F37" i="12" s="1"/>
  <c r="L37" i="4"/>
  <c r="U6" i="4"/>
  <c r="F20" i="12"/>
  <c r="G5" i="4"/>
  <c r="J41" i="4" l="1"/>
  <c r="S10" i="4"/>
  <c r="L38" i="4"/>
  <c r="U7" i="4"/>
  <c r="K39" i="4"/>
  <c r="T8" i="4"/>
  <c r="K79" i="4"/>
  <c r="D20" i="2"/>
  <c r="F21" i="12"/>
  <c r="G6" i="4"/>
  <c r="K23" i="4"/>
  <c r="AC8" i="4"/>
  <c r="L39" i="4" l="1"/>
  <c r="U8" i="4"/>
  <c r="J42" i="4"/>
  <c r="S11" i="4"/>
  <c r="F22" i="12"/>
  <c r="G7" i="4"/>
  <c r="F9" i="1"/>
  <c r="I9" i="1" s="1"/>
  <c r="G33" i="2"/>
  <c r="G5" i="2"/>
  <c r="F20" i="2"/>
  <c r="H20" i="2" s="1"/>
  <c r="I44" i="12"/>
  <c r="I33" i="2"/>
  <c r="K40" i="4"/>
  <c r="T9" i="4"/>
  <c r="K24" i="4"/>
  <c r="AC9" i="4"/>
  <c r="F23" i="1" l="1"/>
  <c r="B43" i="1" s="1"/>
  <c r="C26" i="1"/>
  <c r="C28" i="1"/>
  <c r="F4" i="1"/>
  <c r="B42" i="1" s="1"/>
  <c r="I5" i="2"/>
  <c r="K5" i="2"/>
  <c r="J43" i="4"/>
  <c r="S12" i="4"/>
  <c r="K25" i="4"/>
  <c r="AC10" i="4"/>
  <c r="J20" i="2"/>
  <c r="L40" i="4"/>
  <c r="U9" i="4"/>
  <c r="K41" i="4"/>
  <c r="T10" i="4"/>
  <c r="F23" i="12"/>
  <c r="G8" i="4"/>
  <c r="L41" i="4" l="1"/>
  <c r="U10" i="4"/>
  <c r="K42" i="4"/>
  <c r="T11" i="4"/>
  <c r="K26" i="4"/>
  <c r="AC11" i="4"/>
  <c r="E35" i="1"/>
  <c r="E33" i="1"/>
  <c r="D37" i="1" s="1"/>
  <c r="I37" i="1" s="1"/>
  <c r="F40" i="1" s="1"/>
  <c r="G41" i="1" s="1"/>
  <c r="F24" i="12"/>
  <c r="G9" i="4"/>
  <c r="J44" i="4"/>
  <c r="S13" i="4"/>
  <c r="J45" i="4" l="1"/>
  <c r="S15" i="4"/>
  <c r="J47" i="4" s="1"/>
  <c r="H90" i="4"/>
  <c r="F25" i="12"/>
  <c r="G10" i="4"/>
  <c r="K43" i="4"/>
  <c r="T12" i="4"/>
  <c r="H89" i="4"/>
  <c r="K27" i="4"/>
  <c r="AC12" i="4"/>
  <c r="H87" i="4"/>
  <c r="L42" i="4"/>
  <c r="U11" i="4"/>
  <c r="H88" i="4"/>
  <c r="K44" i="4" l="1"/>
  <c r="T13" i="4"/>
  <c r="F26" i="12"/>
  <c r="G11" i="4"/>
  <c r="K28" i="4"/>
  <c r="AC13" i="4"/>
  <c r="L43" i="4"/>
  <c r="U12" i="4"/>
  <c r="H92" i="4"/>
  <c r="H91" i="4"/>
  <c r="L44" i="4" l="1"/>
  <c r="U13" i="4"/>
  <c r="K45" i="4"/>
  <c r="T15" i="4"/>
  <c r="K47" i="4" s="1"/>
  <c r="K89" i="4"/>
  <c r="K87" i="4"/>
  <c r="K88" i="4"/>
  <c r="K91" i="4" s="1"/>
  <c r="K90" i="4"/>
  <c r="K29" i="4"/>
  <c r="AC15" i="4"/>
  <c r="K31" i="4" s="1"/>
  <c r="F27" i="12"/>
  <c r="G12" i="4"/>
  <c r="K92" i="4" l="1"/>
  <c r="F28" i="12"/>
  <c r="G13" i="4"/>
  <c r="L45" i="4"/>
  <c r="U15" i="4"/>
  <c r="L47" i="4" s="1"/>
  <c r="M89" i="4"/>
  <c r="M88" i="4"/>
  <c r="M91" i="4" s="1"/>
  <c r="M87" i="4"/>
  <c r="M90" i="4"/>
  <c r="E94" i="4" s="1"/>
  <c r="E95" i="4" l="1"/>
  <c r="G94" i="4"/>
  <c r="I45" i="12" s="1"/>
  <c r="M92" i="4"/>
  <c r="F29" i="12"/>
  <c r="G15" i="4"/>
  <c r="F31" i="12" s="1"/>
  <c r="G95" i="4" l="1"/>
  <c r="I46" i="12" s="1"/>
  <c r="E96" i="4"/>
  <c r="G9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PABLO</author>
  </authors>
  <commentList>
    <comment ref="E2" authorId="0" shapeId="0" xr:uid="{00000000-0006-0000-0100-000001000000}">
      <text>
        <r>
          <rPr>
            <sz val="8"/>
            <color indexed="81"/>
            <rFont val="Tahoma"/>
          </rPr>
          <t>ingrese el coeficiente de confianza deseado
para la media</t>
        </r>
      </text>
    </comment>
    <comment ref="E4" authorId="0" shapeId="0" xr:uid="{00000000-0006-0000-0100-000002000000}">
      <text>
        <r>
          <rPr>
            <sz val="8"/>
            <color indexed="81"/>
            <rFont val="Tahoma"/>
          </rPr>
          <t xml:space="preserve">Ingrese el % de incertidumbre deseado para la media, tenga en cuenta que a medida que este disminuye, se aumenta el número de partículas a caracterizar.
</t>
        </r>
      </text>
    </comment>
    <comment ref="F4" authorId="0" shapeId="0" xr:uid="{00000000-0006-0000-0100-000003000000}">
      <text>
        <r>
          <rPr>
            <b/>
            <sz val="8"/>
            <color indexed="81"/>
            <rFont val="Tahoma"/>
          </rPr>
          <t xml:space="preserve">Cumple ó no cumple </t>
        </r>
        <r>
          <rPr>
            <sz val="8"/>
            <color indexed="81"/>
            <rFont val="Tahoma"/>
            <family val="2"/>
          </rPr>
          <t>con el número de partículas caracterizadas por incertidumbre de la media.</t>
        </r>
        <r>
          <rPr>
            <sz val="8"/>
            <color indexed="81"/>
            <rFont val="Tahoma"/>
          </rPr>
          <t xml:space="preserve">
En caso de que </t>
        </r>
        <r>
          <rPr>
            <b/>
            <sz val="8"/>
            <color indexed="81"/>
            <rFont val="Tahoma"/>
            <family val="2"/>
          </rPr>
          <t>no cumpla</t>
        </r>
        <r>
          <rPr>
            <sz val="8"/>
            <color indexed="81"/>
            <rFont val="Tahoma"/>
          </rPr>
          <t>: debe cambiar la incertidumbre para la media y/o la incertidumbre para la desviación.</t>
        </r>
      </text>
    </comment>
    <comment ref="E21" authorId="0" shapeId="0" xr:uid="{00000000-0006-0000-0100-000004000000}">
      <text>
        <r>
          <rPr>
            <sz val="8"/>
            <color indexed="81"/>
            <rFont val="Tahoma"/>
          </rPr>
          <t xml:space="preserve">Coeficiente de confianza deseado para la desviación estándar
</t>
        </r>
      </text>
    </comment>
    <comment ref="E23" authorId="0" shapeId="0" xr:uid="{00000000-0006-0000-0100-000005000000}">
      <text>
        <r>
          <rPr>
            <sz val="8"/>
            <color indexed="81"/>
            <rFont val="Tahoma"/>
            <family val="2"/>
          </rPr>
          <t>Ingrese el % de incertidumbre deseado para desviación estándar, tenga en cuenta que a medida que este disminuye, se aumenta el número de partículas a caracterizar.</t>
        </r>
        <r>
          <rPr>
            <sz val="8"/>
            <color indexed="81"/>
            <rFont val="Tahoma"/>
          </rPr>
          <t xml:space="preserve">
</t>
        </r>
      </text>
    </comment>
    <comment ref="F23" authorId="0" shapeId="0" xr:uid="{00000000-0006-0000-0100-000006000000}">
      <text>
        <r>
          <rPr>
            <b/>
            <sz val="8"/>
            <color indexed="81"/>
            <rFont val="Tahoma"/>
          </rPr>
          <t xml:space="preserve">Cumple ó no cumple </t>
        </r>
        <r>
          <rPr>
            <sz val="8"/>
            <color indexed="81"/>
            <rFont val="Tahoma"/>
            <family val="2"/>
          </rPr>
          <t>con el número de partículas caracterizadas por incertidumbre de la desviación estandar, obtenida por conteo de datos.</t>
        </r>
        <r>
          <rPr>
            <b/>
            <sz val="8"/>
            <color indexed="81"/>
            <rFont val="Tahoma"/>
          </rPr>
          <t xml:space="preserve">
</t>
        </r>
        <r>
          <rPr>
            <sz val="8"/>
            <color indexed="81"/>
            <rFont val="Tahoma"/>
            <family val="2"/>
          </rPr>
          <t>En caso de que</t>
        </r>
        <r>
          <rPr>
            <b/>
            <sz val="8"/>
            <color indexed="81"/>
            <rFont val="Tahoma"/>
            <family val="2"/>
          </rPr>
          <t xml:space="preserve"> no cumpla</t>
        </r>
        <r>
          <rPr>
            <sz val="8"/>
            <color indexed="81"/>
            <rFont val="Tahoma"/>
            <family val="2"/>
          </rPr>
          <t>: debe cambiar la incertidumbre para la media y/o  la incertidumbre para  la desviación.</t>
        </r>
      </text>
    </comment>
    <comment ref="F40" authorId="0" shapeId="0" xr:uid="{00000000-0006-0000-0100-000007000000}">
      <text>
        <r>
          <rPr>
            <sz val="8"/>
            <color indexed="81"/>
            <rFont val="Tahoma"/>
          </rPr>
          <t xml:space="preserve">Cantidad (n) de partículas que se deben caracterizar
</t>
        </r>
      </text>
    </comment>
    <comment ref="B42" authorId="0" shapeId="0" xr:uid="{00000000-0006-0000-0100-000008000000}">
      <text>
        <r>
          <rPr>
            <sz val="8"/>
            <color indexed="81"/>
            <rFont val="Tahoma"/>
            <family val="2"/>
          </rPr>
          <t xml:space="preserve">Ambas especifícaciones deben cumplir; de lo contrario, debe ser modificada la incertidumbre utilizada para la media y/o para la desviación estándar.
</t>
        </r>
      </text>
    </comment>
    <comment ref="B43" authorId="0" shapeId="0" xr:uid="{00000000-0006-0000-0100-000009000000}">
      <text>
        <r>
          <rPr>
            <sz val="8"/>
            <color indexed="81"/>
            <rFont val="Tahoma"/>
          </rPr>
          <t xml:space="preserve">Ambas especifícaciones deben cumplir; de lo contrario, debe ser modificada la incertidumbre utilizada para la media y/o para la desviación estándar.
</t>
        </r>
      </text>
    </comment>
    <comment ref="F48" authorId="0" shapeId="0" xr:uid="{00000000-0006-0000-0100-00000A000000}">
      <text>
        <r>
          <rPr>
            <sz val="8"/>
            <color indexed="81"/>
            <rFont val="Tahoma"/>
          </rPr>
          <t xml:space="preserve">Ingrese la unidad en que realizó las medidas de las partículas
</t>
        </r>
      </text>
    </comment>
    <comment ref="F50" authorId="0" shapeId="0" xr:uid="{00000000-0006-0000-0100-00000B000000}">
      <text>
        <r>
          <rPr>
            <sz val="8"/>
            <color indexed="81"/>
            <rFont val="Tahoma"/>
          </rPr>
          <t xml:space="preserve">Ingrese el método utilizado en las mediciones de las partículas
</t>
        </r>
      </text>
    </comment>
    <comment ref="F52" authorId="0" shapeId="0" xr:uid="{00000000-0006-0000-0100-00000C000000}">
      <text>
        <r>
          <rPr>
            <sz val="8"/>
            <color indexed="81"/>
            <rFont val="Tahoma"/>
          </rPr>
          <t xml:space="preserve">Ingrese el aumento del objetivo utilizado en la caracterización de las partículas
</t>
        </r>
      </text>
    </comment>
    <comment ref="B54" authorId="0" shapeId="0" xr:uid="{00000000-0006-0000-0100-00000D000000}">
      <text>
        <r>
          <rPr>
            <sz val="8"/>
            <color indexed="81"/>
            <rFont val="Tahoma"/>
            <family val="2"/>
          </rPr>
          <t>Ingrese los datos obtenidos en cada columna; cada columna tiene capacidad para 100 datos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Personal</author>
  </authors>
  <commentList>
    <comment ref="B64" authorId="0" shapeId="0" xr:uid="{00000000-0006-0000-0200-000001000000}">
      <text>
        <r>
          <rPr>
            <sz val="8"/>
            <color indexed="81"/>
            <rFont val="Tahoma"/>
          </rPr>
          <t xml:space="preserve">Conversión a micras, según la unidad de medida y aumento objetivo utilizado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PABLO</author>
  </authors>
  <commentList>
    <comment ref="B2" authorId="0" shapeId="0" xr:uid="{00000000-0006-0000-0300-000001000000}">
      <text>
        <r>
          <rPr>
            <sz val="10"/>
            <color indexed="81"/>
            <rFont val="Tahoma"/>
          </rPr>
          <t>Rango muestral</t>
        </r>
        <r>
          <rPr>
            <sz val="10"/>
            <color indexed="81"/>
            <rFont val="Tahoma"/>
          </rPr>
          <t xml:space="preserve">
</t>
        </r>
      </text>
    </comment>
    <comment ref="D2" authorId="0" shapeId="0" xr:uid="{00000000-0006-0000-0300-000002000000}">
      <text>
        <r>
          <rPr>
            <sz val="10"/>
            <color indexed="81"/>
            <rFont val="Tahoma"/>
            <family val="2"/>
          </rPr>
          <t xml:space="preserve">diámetro medio
</t>
        </r>
      </text>
    </comment>
    <comment ref="E2" authorId="0" shapeId="0" xr:uid="{00000000-0006-0000-0300-000003000000}">
      <text>
        <r>
          <rPr>
            <sz val="8"/>
            <color indexed="81"/>
            <rFont val="Tahoma"/>
          </rPr>
          <t xml:space="preserve">medidas obtenidas en cada rango muestral:  Li ≤ n &lt; Ls
</t>
        </r>
      </text>
    </comment>
    <comment ref="B81" authorId="0" shapeId="0" xr:uid="{00000000-0006-0000-0300-000004000000}">
      <text>
        <r>
          <rPr>
            <sz val="8"/>
            <color indexed="81"/>
            <rFont val="Tahoma"/>
          </rPr>
          <t xml:space="preserve">Diámetro superficie:
</t>
        </r>
      </text>
    </comment>
    <comment ref="D81" authorId="0" shapeId="0" xr:uid="{00000000-0006-0000-0300-000005000000}">
      <text>
        <r>
          <rPr>
            <sz val="8"/>
            <color indexed="81"/>
            <rFont val="Tahoma"/>
          </rPr>
          <t xml:space="preserve">Diámetro volumen
</t>
        </r>
      </text>
    </comment>
    <comment ref="E81" authorId="0" shapeId="0" xr:uid="{00000000-0006-0000-0300-000006000000}">
      <text>
        <r>
          <rPr>
            <sz val="8"/>
            <color indexed="81"/>
            <rFont val="Tahoma"/>
            <family val="2"/>
          </rPr>
          <t>Diámetro longitud</t>
        </r>
      </text>
    </comment>
  </commentList>
</comments>
</file>

<file path=xl/sharedStrings.xml><?xml version="1.0" encoding="utf-8"?>
<sst xmlns="http://schemas.openxmlformats.org/spreadsheetml/2006/main" count="202" uniqueCount="155">
  <si>
    <t>Coeficiente de confianza (90/95/97/99) %</t>
  </si>
  <si>
    <t>mm</t>
  </si>
  <si>
    <t>INGRESE EL MÉTODO DE MEDIDA FERET/AREA:</t>
  </si>
  <si>
    <t>MEDIDAS OBTENIDAS DE LAS PARTÍCULAS CARACTERIZADAS</t>
  </si>
  <si>
    <t>cm</t>
  </si>
  <si>
    <t>um</t>
  </si>
  <si>
    <t>10X</t>
  </si>
  <si>
    <t>40X</t>
  </si>
  <si>
    <t>Rango</t>
  </si>
  <si>
    <t>T. medio (d)</t>
  </si>
  <si>
    <t>Cantidad (n)</t>
  </si>
  <si>
    <t>%</t>
  </si>
  <si>
    <t>% acumulado</t>
  </si>
  <si>
    <t>nd</t>
  </si>
  <si>
    <t>log d</t>
  </si>
  <si>
    <t>acumulado log d</t>
  </si>
  <si>
    <t>% acumulado log d</t>
  </si>
  <si>
    <t>%acumulado log nd</t>
  </si>
  <si>
    <t>TOTAL=</t>
  </si>
  <si>
    <t>d (by log)</t>
  </si>
  <si>
    <t>TRATAMIENTO ESTADÍSTICO</t>
  </si>
  <si>
    <t>Tratamiento</t>
  </si>
  <si>
    <t>Tamaño Partícula Mayor en um</t>
  </si>
  <si>
    <t>Tamaño Partícula Menor en um</t>
  </si>
  <si>
    <t>LÍMITE SUPERIOR (L2)</t>
  </si>
  <si>
    <t>LÍMITE INFERIOR (L1)</t>
  </si>
  <si>
    <t>Conteo de partículas en los límites estimados</t>
  </si>
  <si>
    <t>TOTAL PARTÍCULAS =</t>
  </si>
  <si>
    <t>Rango Intervalos (L1) Y (L2)</t>
  </si>
  <si>
    <t>d.v.s</t>
  </si>
  <si>
    <t>±</t>
  </si>
  <si>
    <t>Area superficial total</t>
  </si>
  <si>
    <t>Volumen total</t>
  </si>
  <si>
    <t>Sv</t>
  </si>
  <si>
    <t>FERET</t>
  </si>
  <si>
    <t>%Acumulado log d</t>
  </si>
  <si>
    <t>PROBIT 4</t>
  </si>
  <si>
    <t>PROBIT 5</t>
  </si>
  <si>
    <t>PROBIT 6</t>
  </si>
  <si>
    <t>R</t>
  </si>
  <si>
    <t>sd(5/4)</t>
  </si>
  <si>
    <t>sd(6/5)</t>
  </si>
  <si>
    <t>Desv. St. Geométrica</t>
  </si>
  <si>
    <t>(RSD)  %CV =</t>
  </si>
  <si>
    <t>Drug dose(mg) D =</t>
  </si>
  <si>
    <t>NOMBRE</t>
  </si>
  <si>
    <t>LOTE</t>
  </si>
  <si>
    <t>CONTROL</t>
  </si>
  <si>
    <t>PUREZA</t>
  </si>
  <si>
    <t>ANALISTA</t>
  </si>
  <si>
    <t>MATERIA PRIMA _PROPIEDADES</t>
  </si>
  <si>
    <t>FECHA INICIO ANÁLISIS</t>
  </si>
  <si>
    <t>FECHA TERMINACIÓN ANÁLISIS</t>
  </si>
  <si>
    <t>PRE-INFORME TAMAÑO DE PARTÍCULA</t>
  </si>
  <si>
    <t>MATERIA PRIMA ANALIZADA</t>
  </si>
  <si>
    <t>NOMBRE:</t>
  </si>
  <si>
    <t>LOTE:</t>
  </si>
  <si>
    <t>CONTROL:</t>
  </si>
  <si>
    <t>PUREZA:</t>
  </si>
  <si>
    <t>PRESENTACIÓN:</t>
  </si>
  <si>
    <t>LABORATORIO:</t>
  </si>
  <si>
    <t>PARÁMETROS DE ANÁLISIS</t>
  </si>
  <si>
    <t>OBJETIVO UTILIZADO:</t>
  </si>
  <si>
    <t>INCERTIDUMBRE DE LA MEDIA:</t>
  </si>
  <si>
    <t>INCERTIDUMBRE DE LA DESVIACIÓN STÁNDAR:</t>
  </si>
  <si>
    <t>COEF. DE CONFIANZA DE LA DESV. ESTÁNDAR:</t>
  </si>
  <si>
    <t>TABLA 1</t>
  </si>
  <si>
    <t>TABLA 2</t>
  </si>
  <si>
    <t>Diametro superficie</t>
  </si>
  <si>
    <t>Diametro volumen</t>
  </si>
  <si>
    <t>Diametro longitud</t>
  </si>
  <si>
    <t>Diametro longitud (by log)</t>
  </si>
  <si>
    <t>Diametro volumen (by log)</t>
  </si>
  <si>
    <t>Diamentro Vol.Num./Vol.</t>
  </si>
  <si>
    <t>Diámetro Vol./Sup</t>
  </si>
  <si>
    <t>Desviación estándar:</t>
  </si>
  <si>
    <t>Desviación estándar geométrica por el método de probit:</t>
  </si>
  <si>
    <t>% de coeficiente de variación (RDS):</t>
  </si>
  <si>
    <t>GRÁFICAS MÁS RELEVANTES</t>
  </si>
  <si>
    <t>dv (by log)</t>
  </si>
  <si>
    <t>TABLA 3</t>
  </si>
  <si>
    <t>100X</t>
  </si>
  <si>
    <t>AUMENTO OBJETIVO UTILIZADO (10 / 40 / 100) X:</t>
  </si>
  <si>
    <t>INGRESE LA UNIDADAD DE MEDIDA cm / mm:</t>
  </si>
  <si>
    <t xml:space="preserve">d = Diámetro medio de partícula </t>
  </si>
  <si>
    <r>
      <t xml:space="preserve">S = </t>
    </r>
    <r>
      <rPr>
        <sz val="10"/>
        <rFont val="Arial"/>
        <family val="2"/>
      </rPr>
      <t>Desviación estándar</t>
    </r>
  </si>
  <si>
    <r>
      <t xml:space="preserve">n </t>
    </r>
    <r>
      <rPr>
        <sz val="10"/>
        <rFont val="Arial"/>
        <family val="2"/>
      </rPr>
      <t xml:space="preserve">= Número de partículas caracterizadas </t>
    </r>
  </si>
  <si>
    <t>Tamaño Muestral (n)</t>
  </si>
  <si>
    <t>Donde:</t>
  </si>
  <si>
    <t>Li Conf</t>
  </si>
  <si>
    <t>Ls Conf</t>
  </si>
  <si>
    <t>Zc = Valor esperado(al % de coeficiente de confianza deseado)</t>
  </si>
  <si>
    <t>S=Desviación estándar de la muestra</t>
  </si>
  <si>
    <t>IM=% de incertidumbre de la media</t>
  </si>
  <si>
    <t>Z=Valor esperado</t>
  </si>
  <si>
    <t xml:space="preserve">n=Tamaño muestral </t>
  </si>
  <si>
    <t>d=Diámetro medio</t>
  </si>
  <si>
    <t>a=</t>
  </si>
  <si>
    <t>b=</t>
  </si>
  <si>
    <t>c=</t>
  </si>
  <si>
    <t># De Partículas a medir =</t>
  </si>
  <si>
    <t>¿Cumple? :</t>
  </si>
  <si>
    <t>Número (n) mínimo de partículas a caracterizar:</t>
  </si>
  <si>
    <t>Número (n) de partículas medidas hasta el momento:</t>
  </si>
  <si>
    <t xml:space="preserve"> DIÁMETRO  MEDIO DE PARTÍCULA E INCERTIDUMBRE </t>
  </si>
  <si>
    <t xml:space="preserve"> DESVIACIÓN ESTÁNDAR E INCERTIDUMBRE</t>
  </si>
  <si>
    <t>%acumulado n (log d)</t>
  </si>
  <si>
    <t>log (nd)</t>
  </si>
  <si>
    <t>%acum.</t>
  </si>
  <si>
    <t>DL</t>
  </si>
  <si>
    <t>DV</t>
  </si>
  <si>
    <t>DS</t>
  </si>
  <si>
    <t xml:space="preserve">d.vn.v </t>
  </si>
  <si>
    <t>%Acumulado</t>
  </si>
  <si>
    <t xml:space="preserve">%Acumulado </t>
  </si>
  <si>
    <t>→</t>
  </si>
  <si>
    <t>Para n &gt; 30:</t>
  </si>
  <si>
    <t>Datos Obtenidos</t>
  </si>
  <si>
    <t xml:space="preserve">Rango </t>
  </si>
  <si>
    <t>Mayor=</t>
  </si>
  <si>
    <t>Menor=</t>
  </si>
  <si>
    <t>Datos excluidos=</t>
  </si>
  <si>
    <t># Datos (n) en cada coloumna</t>
  </si>
  <si>
    <t>COEFICIENTE DE CONFIANZA PARA LA MEDIA:</t>
  </si>
  <si>
    <t>264 mm</t>
  </si>
  <si>
    <t>46.37 mm</t>
  </si>
  <si>
    <t>ESPECIFICACIÓN 2</t>
  </si>
  <si>
    <t>ESPECÍFICACIÓN 1</t>
  </si>
  <si>
    <t>d</t>
  </si>
  <si>
    <t>n</t>
  </si>
  <si>
    <t>log n (d)</t>
  </si>
  <si>
    <t>% n</t>
  </si>
  <si>
    <t>TOTAL =</t>
  </si>
  <si>
    <t>% n* log d</t>
  </si>
  <si>
    <t xml:space="preserve"> n</t>
  </si>
  <si>
    <t>% (n) acumulado</t>
  </si>
  <si>
    <t>DISTRIBUCIÓN_FRECUENCIAS _DATOS_MUESTREO</t>
  </si>
  <si>
    <t>DISTRIBUCIÓN_FRECUENCIAS _LOGARÍTMICAS_DATOS_MUESTREO</t>
  </si>
  <si>
    <t>DISTRIBUCIÓN_FRECUENCIAS _EXPONENCIALES_DATOS_MUESTREO</t>
  </si>
  <si>
    <t>DISTRIBUCIÓN _FRECUENCIAS_DIÁMETROS_ÁREAS_VOLUMENES</t>
  </si>
  <si>
    <t>COMPORATAMIENTO  MUESTREO POR EL MÉTODO DE PROBIT_AJUSTE DE CURVAS_TENDENCIAS</t>
  </si>
  <si>
    <t>JUAN PABLO HERRERA SIERRA</t>
  </si>
  <si>
    <t>http://www.nodointeractivo.com/</t>
  </si>
  <si>
    <t>juanherrera@nodointeractivo.com</t>
  </si>
  <si>
    <t>EMPRESA QUE SOLICITA EL ANÁLISIS</t>
  </si>
  <si>
    <t>PARÁMETROS DE ANÁLISIS  PARA LA MEDIA</t>
  </si>
  <si>
    <t>PARÁMETROS DE ANÁLISIS PARA LA DESVIACIÓN ESTÁNDAR</t>
  </si>
  <si>
    <r>
      <t xml:space="preserve"># de partículas </t>
    </r>
    <r>
      <rPr>
        <sz val="10"/>
        <rFont val="Arial"/>
        <family val="2"/>
      </rPr>
      <t>(mayor o igual a L1)</t>
    </r>
  </si>
  <si>
    <r>
      <t xml:space="preserve"># de partículas </t>
    </r>
    <r>
      <rPr>
        <sz val="10"/>
        <rFont val="Arial"/>
        <family val="2"/>
      </rPr>
      <t>(&gt;= a L1 pero &lt; que L2)</t>
    </r>
  </si>
  <si>
    <t>Especificación USP 34 NF 29</t>
  </si>
  <si>
    <t>LT20110812</t>
  </si>
  <si>
    <t>C20110812</t>
  </si>
  <si>
    <t>ACTIVO</t>
  </si>
  <si>
    <t>NODOFARMA</t>
  </si>
  <si>
    <t>JUAN 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</si>
</sst>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&quot;$&quot;\ * #,##0.00_ ;_ &quot;$&quot;\ * \-#,##0.00_ ;_ &quot;$&quot;\ * &quot;-&quot;??_ ;_ @_ "/>
    <numFmt numFmtId="165" formatCode="d/mm/yyyy;@"/>
    <numFmt numFmtId="166" formatCode="0.0"/>
    <numFmt numFmtId="167" formatCode="0.00000"/>
    <numFmt numFmtId="168" formatCode="0.0000E+00"/>
    <numFmt numFmtId="169" formatCode="0.0000"/>
    <numFmt numFmtId="170" formatCode="0.000"/>
    <numFmt numFmtId="171" formatCode="0.000000"/>
    <numFmt numFmtId="172" formatCode="0.00000000"/>
  </numFmts>
  <fonts count="42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sz val="9"/>
      <name val="Arial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sz val="8"/>
      <color indexed="81"/>
      <name val="Tahoma"/>
    </font>
    <font>
      <u/>
      <sz val="8"/>
      <name val="Arial"/>
      <family val="2"/>
    </font>
    <font>
      <sz val="8"/>
      <name val="Arial"/>
      <family val="2"/>
    </font>
    <font>
      <b/>
      <u/>
      <sz val="10"/>
      <color indexed="10"/>
      <name val="Arial"/>
      <family val="2"/>
    </font>
    <font>
      <b/>
      <sz val="8"/>
      <name val="Arial"/>
    </font>
    <font>
      <b/>
      <sz val="8"/>
      <color indexed="10"/>
      <name val="Arial"/>
    </font>
    <font>
      <sz val="8"/>
      <name val="Symbol"/>
      <family val="1"/>
      <charset val="2"/>
    </font>
    <font>
      <b/>
      <sz val="9"/>
      <name val="Arial"/>
      <family val="2"/>
    </font>
    <font>
      <u/>
      <sz val="10"/>
      <color indexed="12"/>
      <name val="Arial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41"/>
      <name val="Arial"/>
      <family val="2"/>
    </font>
    <font>
      <sz val="10"/>
      <name val="Arial"/>
      <family val="2"/>
    </font>
    <font>
      <sz val="10"/>
      <color indexed="9"/>
      <name val="Arial"/>
    </font>
    <font>
      <i/>
      <sz val="10"/>
      <name val="Arial"/>
      <family val="2"/>
    </font>
    <font>
      <b/>
      <u/>
      <sz val="10"/>
      <name val="Arial"/>
      <family val="2"/>
    </font>
    <font>
      <sz val="8"/>
      <color indexed="81"/>
      <name val="Tahoma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8"/>
      <color indexed="81"/>
      <name val="Tahoma"/>
    </font>
    <font>
      <b/>
      <sz val="8"/>
      <color indexed="81"/>
      <name val="Tahoma"/>
      <family val="2"/>
    </font>
    <font>
      <b/>
      <sz val="8"/>
      <color indexed="10"/>
      <name val="Arial"/>
      <family val="2"/>
    </font>
    <font>
      <u/>
      <sz val="10"/>
      <name val="Arial"/>
      <family val="2"/>
    </font>
    <font>
      <sz val="10"/>
      <color indexed="10"/>
      <name val="Arial"/>
      <family val="2"/>
    </font>
    <font>
      <sz val="10"/>
      <name val="Arial"/>
    </font>
    <font>
      <b/>
      <sz val="10"/>
      <name val="Arial"/>
    </font>
    <font>
      <sz val="10"/>
      <name val="Arial"/>
    </font>
    <font>
      <sz val="10"/>
      <color indexed="81"/>
      <name val="Tahoma"/>
    </font>
    <font>
      <sz val="10"/>
      <color indexed="81"/>
      <name val="Tahoma"/>
      <family val="2"/>
    </font>
    <font>
      <b/>
      <sz val="10"/>
      <color indexed="51"/>
      <name val="Arial"/>
      <family val="2"/>
    </font>
    <font>
      <u/>
      <sz val="10"/>
      <color indexed="12"/>
      <name val="Arial"/>
      <family val="2"/>
    </font>
    <font>
      <u/>
      <sz val="10"/>
      <color indexed="51"/>
      <name val="Arial"/>
      <family val="2"/>
    </font>
    <font>
      <b/>
      <sz val="10"/>
      <color rgb="FFFFCC00"/>
      <name val="Arial"/>
      <family val="2"/>
    </font>
    <font>
      <sz val="10"/>
      <color rgb="FFFFCC00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426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16" fillId="2" borderId="1" xfId="0" applyFont="1" applyFill="1" applyBorder="1" applyProtection="1">
      <protection hidden="1"/>
    </xf>
    <xf numFmtId="2" fontId="19" fillId="3" borderId="2" xfId="4" applyNumberFormat="1" applyFill="1" applyBorder="1" applyAlignment="1">
      <alignment horizontal="center"/>
    </xf>
    <xf numFmtId="0" fontId="19" fillId="3" borderId="3" xfId="4" applyFill="1" applyBorder="1" applyAlignment="1">
      <alignment horizontal="left"/>
    </xf>
    <xf numFmtId="0" fontId="19" fillId="3" borderId="4" xfId="4" applyFill="1" applyBorder="1" applyAlignment="1">
      <alignment horizontal="left"/>
    </xf>
    <xf numFmtId="0" fontId="19" fillId="3" borderId="5" xfId="4" applyFill="1" applyBorder="1" applyAlignment="1">
      <alignment horizontal="left"/>
    </xf>
    <xf numFmtId="0" fontId="4" fillId="4" borderId="6" xfId="0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0" fontId="4" fillId="7" borderId="7" xfId="0" applyFont="1" applyFill="1" applyBorder="1" applyAlignment="1">
      <alignment horizontal="left"/>
    </xf>
    <xf numFmtId="0" fontId="4" fillId="7" borderId="8" xfId="0" applyFont="1" applyFill="1" applyBorder="1" applyAlignment="1">
      <alignment horizontal="left"/>
    </xf>
    <xf numFmtId="1" fontId="4" fillId="7" borderId="8" xfId="0" applyNumberFormat="1" applyFont="1" applyFill="1" applyBorder="1" applyAlignment="1">
      <alignment horizontal="center"/>
    </xf>
    <xf numFmtId="0" fontId="0" fillId="7" borderId="8" xfId="0" applyFill="1" applyBorder="1"/>
    <xf numFmtId="0" fontId="4" fillId="7" borderId="8" xfId="0" applyFont="1" applyFill="1" applyBorder="1"/>
    <xf numFmtId="0" fontId="4" fillId="7" borderId="3" xfId="0" applyFont="1" applyFill="1" applyBorder="1"/>
    <xf numFmtId="0" fontId="4" fillId="7" borderId="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4" fillId="7" borderId="0" xfId="0" applyFont="1" applyFill="1" applyAlignment="1">
      <alignment horizontal="left"/>
    </xf>
    <xf numFmtId="1" fontId="4" fillId="7" borderId="0" xfId="0" applyNumberFormat="1" applyFont="1" applyFill="1" applyAlignment="1">
      <alignment horizontal="center"/>
    </xf>
    <xf numFmtId="0" fontId="0" fillId="7" borderId="0" xfId="0" applyFill="1"/>
    <xf numFmtId="0" fontId="4" fillId="7" borderId="0" xfId="0" applyFont="1" applyFill="1"/>
    <xf numFmtId="0" fontId="4" fillId="7" borderId="4" xfId="0" applyFont="1" applyFill="1" applyBorder="1"/>
    <xf numFmtId="0" fontId="4" fillId="7" borderId="1" xfId="0" applyFont="1" applyFill="1" applyBorder="1" applyAlignment="1">
      <alignment horizontal="left"/>
    </xf>
    <xf numFmtId="0" fontId="3" fillId="7" borderId="0" xfId="0" applyFont="1" applyFill="1" applyAlignment="1">
      <alignment horizontal="center"/>
    </xf>
    <xf numFmtId="0" fontId="3" fillId="7" borderId="9" xfId="0" applyFont="1" applyFill="1" applyBorder="1"/>
    <xf numFmtId="0" fontId="14" fillId="7" borderId="9" xfId="0" applyFont="1" applyFill="1" applyBorder="1" applyAlignment="1">
      <alignment horizontal="left"/>
    </xf>
    <xf numFmtId="169" fontId="14" fillId="7" borderId="9" xfId="0" applyNumberFormat="1" applyFont="1" applyFill="1" applyBorder="1" applyAlignment="1">
      <alignment horizontal="center"/>
    </xf>
    <xf numFmtId="0" fontId="3" fillId="7" borderId="0" xfId="0" applyFont="1" applyFill="1"/>
    <xf numFmtId="169" fontId="4" fillId="7" borderId="0" xfId="0" applyNumberFormat="1" applyFont="1" applyFill="1" applyAlignment="1">
      <alignment horizontal="center"/>
    </xf>
    <xf numFmtId="1" fontId="14" fillId="7" borderId="9" xfId="0" applyNumberFormat="1" applyFont="1" applyFill="1" applyBorder="1" applyAlignment="1">
      <alignment horizontal="center"/>
    </xf>
    <xf numFmtId="0" fontId="39" fillId="7" borderId="0" xfId="0" applyFont="1" applyFill="1"/>
    <xf numFmtId="0" fontId="6" fillId="7" borderId="0" xfId="0" applyFont="1" applyFill="1" applyAlignment="1">
      <alignment horizontal="center"/>
    </xf>
    <xf numFmtId="1" fontId="5" fillId="7" borderId="0" xfId="0" applyNumberFormat="1" applyFont="1" applyFill="1" applyAlignment="1">
      <alignment horizontal="left"/>
    </xf>
    <xf numFmtId="1" fontId="14" fillId="7" borderId="10" xfId="0" applyNumberFormat="1" applyFont="1" applyFill="1" applyBorder="1" applyAlignment="1">
      <alignment horizontal="left" vertical="justify"/>
    </xf>
    <xf numFmtId="0" fontId="14" fillId="7" borderId="10" xfId="0" applyFont="1" applyFill="1" applyBorder="1" applyAlignment="1">
      <alignment horizontal="left" vertical="justify"/>
    </xf>
    <xf numFmtId="0" fontId="19" fillId="7" borderId="8" xfId="0" applyFont="1" applyFill="1" applyBorder="1"/>
    <xf numFmtId="165" fontId="3" fillId="7" borderId="0" xfId="0" applyNumberFormat="1" applyFont="1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19" fillId="4" borderId="6" xfId="0" applyFont="1" applyFill="1" applyBorder="1" applyAlignment="1" applyProtection="1">
      <alignment horizontal="center"/>
      <protection locked="0"/>
    </xf>
    <xf numFmtId="0" fontId="19" fillId="7" borderId="0" xfId="0" applyFont="1" applyFill="1"/>
    <xf numFmtId="164" fontId="19" fillId="4" borderId="6" xfId="1" applyFont="1" applyFill="1" applyBorder="1" applyAlignment="1" applyProtection="1">
      <alignment horizontal="center"/>
      <protection locked="0"/>
    </xf>
    <xf numFmtId="164" fontId="19" fillId="7" borderId="0" xfId="1" applyFont="1" applyFill="1" applyBorder="1" applyAlignment="1" applyProtection="1">
      <alignment horizontal="center"/>
    </xf>
    <xf numFmtId="0" fontId="3" fillId="7" borderId="0" xfId="0" applyFont="1" applyFill="1" applyAlignment="1">
      <alignment horizontal="left"/>
    </xf>
    <xf numFmtId="0" fontId="40" fillId="7" borderId="9" xfId="0" applyFont="1" applyFill="1" applyBorder="1" applyAlignment="1">
      <alignment horizontal="center"/>
    </xf>
    <xf numFmtId="0" fontId="19" fillId="7" borderId="9" xfId="0" applyFon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9" fillId="7" borderId="0" xfId="0" applyFont="1" applyFill="1" applyAlignment="1">
      <alignment horizontal="center"/>
    </xf>
    <xf numFmtId="0" fontId="3" fillId="7" borderId="10" xfId="0" applyFont="1" applyFill="1" applyBorder="1" applyAlignment="1">
      <alignment horizontal="left" wrapText="1"/>
    </xf>
    <xf numFmtId="0" fontId="19" fillId="7" borderId="10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left" wrapText="1"/>
    </xf>
    <xf numFmtId="0" fontId="19" fillId="7" borderId="10" xfId="0" applyFont="1" applyFill="1" applyBorder="1" applyAlignment="1" applyProtection="1">
      <alignment horizontal="center"/>
      <protection locked="0"/>
    </xf>
    <xf numFmtId="0" fontId="19" fillId="7" borderId="10" xfId="0" applyFont="1" applyFill="1" applyBorder="1" applyProtection="1">
      <protection locked="0"/>
    </xf>
    <xf numFmtId="0" fontId="1" fillId="2" borderId="0" xfId="0" applyFont="1" applyFill="1"/>
    <xf numFmtId="0" fontId="0" fillId="2" borderId="1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8" borderId="7" xfId="0" applyFont="1" applyFill="1" applyBorder="1"/>
    <xf numFmtId="0" fontId="0" fillId="8" borderId="8" xfId="0" applyFill="1" applyBorder="1"/>
    <xf numFmtId="0" fontId="0" fillId="8" borderId="0" xfId="0" applyFill="1"/>
    <xf numFmtId="0" fontId="1" fillId="8" borderId="0" xfId="0" applyFont="1" applyFill="1"/>
    <xf numFmtId="0" fontId="0" fillId="2" borderId="1" xfId="0" applyFill="1" applyBorder="1"/>
    <xf numFmtId="0" fontId="0" fillId="8" borderId="1" xfId="0" applyFill="1" applyBorder="1"/>
    <xf numFmtId="0" fontId="0" fillId="8" borderId="0" xfId="0" applyFill="1" applyAlignment="1">
      <alignment horizontal="center"/>
    </xf>
    <xf numFmtId="0" fontId="0" fillId="8" borderId="4" xfId="0" applyFill="1" applyBorder="1"/>
    <xf numFmtId="0" fontId="0" fillId="8" borderId="7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21" fillId="8" borderId="0" xfId="0" applyFont="1" applyFill="1"/>
    <xf numFmtId="171" fontId="3" fillId="8" borderId="1" xfId="0" applyNumberFormat="1" applyFont="1" applyFill="1" applyBorder="1"/>
    <xf numFmtId="0" fontId="3" fillId="8" borderId="4" xfId="0" applyFont="1" applyFill="1" applyBorder="1"/>
    <xf numFmtId="171" fontId="3" fillId="8" borderId="1" xfId="0" applyNumberFormat="1" applyFont="1" applyFill="1" applyBorder="1" applyAlignment="1">
      <alignment horizontal="center"/>
    </xf>
    <xf numFmtId="171" fontId="3" fillId="8" borderId="4" xfId="0" applyNumberFormat="1" applyFont="1" applyFill="1" applyBorder="1" applyAlignment="1">
      <alignment horizontal="center"/>
    </xf>
    <xf numFmtId="0" fontId="21" fillId="8" borderId="12" xfId="0" applyFont="1" applyFill="1" applyBorder="1"/>
    <xf numFmtId="0" fontId="21" fillId="8" borderId="9" xfId="0" applyFont="1" applyFill="1" applyBorder="1"/>
    <xf numFmtId="0" fontId="0" fillId="8" borderId="5" xfId="0" applyFill="1" applyBorder="1"/>
    <xf numFmtId="0" fontId="0" fillId="8" borderId="12" xfId="0" applyFill="1" applyBorder="1"/>
    <xf numFmtId="0" fontId="0" fillId="8" borderId="9" xfId="0" applyFill="1" applyBorder="1"/>
    <xf numFmtId="0" fontId="0" fillId="8" borderId="0" xfId="0" applyFill="1" applyAlignment="1">
      <alignment horizontal="left"/>
    </xf>
    <xf numFmtId="0" fontId="20" fillId="8" borderId="0" xfId="0" applyFont="1" applyFill="1"/>
    <xf numFmtId="0" fontId="0" fillId="2" borderId="10" xfId="0" applyFill="1" applyBorder="1"/>
    <xf numFmtId="0" fontId="1" fillId="2" borderId="10" xfId="0" applyFont="1" applyFill="1" applyBorder="1"/>
    <xf numFmtId="0" fontId="1" fillId="8" borderId="3" xfId="0" applyFont="1" applyFill="1" applyBorder="1"/>
    <xf numFmtId="0" fontId="1" fillId="8" borderId="4" xfId="0" applyFont="1" applyFill="1" applyBorder="1"/>
    <xf numFmtId="0" fontId="3" fillId="8" borderId="0" xfId="0" applyFont="1" applyFill="1" applyAlignment="1">
      <alignment horizontal="left"/>
    </xf>
    <xf numFmtId="172" fontId="3" fillId="8" borderId="1" xfId="0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 vertical="top"/>
    </xf>
    <xf numFmtId="0" fontId="0" fillId="8" borderId="1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3" fillId="8" borderId="12" xfId="0" applyFont="1" applyFill="1" applyBorder="1"/>
    <xf numFmtId="0" fontId="3" fillId="8" borderId="0" xfId="0" applyFont="1" applyFill="1" applyAlignment="1">
      <alignment horizontal="center"/>
    </xf>
    <xf numFmtId="0" fontId="3" fillId="8" borderId="5" xfId="0" applyFont="1" applyFill="1" applyBorder="1"/>
    <xf numFmtId="0" fontId="1" fillId="8" borderId="5" xfId="0" applyFont="1" applyFill="1" applyBorder="1"/>
    <xf numFmtId="0" fontId="0" fillId="2" borderId="9" xfId="0" applyFill="1" applyBorder="1"/>
    <xf numFmtId="0" fontId="3" fillId="2" borderId="1" xfId="0" applyFont="1" applyFill="1" applyBorder="1"/>
    <xf numFmtId="0" fontId="3" fillId="2" borderId="0" xfId="0" applyFont="1" applyFill="1"/>
    <xf numFmtId="0" fontId="22" fillId="2" borderId="0" xfId="0" applyFont="1" applyFill="1"/>
    <xf numFmtId="0" fontId="19" fillId="2" borderId="0" xfId="0" applyFont="1" applyFill="1"/>
    <xf numFmtId="0" fontId="3" fillId="2" borderId="0" xfId="0" applyFont="1" applyFill="1" applyAlignment="1">
      <alignment horizontal="center"/>
    </xf>
    <xf numFmtId="2" fontId="19" fillId="7" borderId="6" xfId="0" applyNumberFormat="1" applyFont="1" applyFill="1" applyBorder="1" applyAlignment="1">
      <alignment horizontal="center"/>
    </xf>
    <xf numFmtId="166" fontId="3" fillId="7" borderId="6" xfId="0" applyNumberFormat="1" applyFont="1" applyFill="1" applyBorder="1" applyAlignment="1">
      <alignment horizontal="center"/>
    </xf>
    <xf numFmtId="0" fontId="19" fillId="2" borderId="1" xfId="0" applyFont="1" applyFill="1" applyBorder="1"/>
    <xf numFmtId="0" fontId="32" fillId="2" borderId="8" xfId="0" applyFont="1" applyFill="1" applyBorder="1" applyAlignment="1">
      <alignment horizontal="left"/>
    </xf>
    <xf numFmtId="0" fontId="33" fillId="2" borderId="0" xfId="0" applyFont="1" applyFill="1"/>
    <xf numFmtId="2" fontId="33" fillId="2" borderId="0" xfId="0" applyNumberFormat="1" applyFont="1" applyFill="1" applyAlignment="1">
      <alignment horizontal="center"/>
    </xf>
    <xf numFmtId="166" fontId="32" fillId="2" borderId="0" xfId="0" applyNumberFormat="1" applyFont="1" applyFill="1" applyAlignment="1">
      <alignment horizontal="center"/>
    </xf>
    <xf numFmtId="0" fontId="32" fillId="2" borderId="0" xfId="0" applyFont="1" applyFill="1" applyAlignment="1">
      <alignment horizontal="center"/>
    </xf>
    <xf numFmtId="0" fontId="3" fillId="7" borderId="2" xfId="0" applyFont="1" applyFill="1" applyBorder="1" applyAlignment="1">
      <alignment horizontal="center" vertical="center" wrapText="1"/>
    </xf>
    <xf numFmtId="1" fontId="3" fillId="8" borderId="11" xfId="0" applyNumberFormat="1" applyFont="1" applyFill="1" applyBorder="1" applyAlignment="1">
      <alignment horizontal="center"/>
    </xf>
    <xf numFmtId="1" fontId="3" fillId="8" borderId="13" xfId="0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1" fontId="3" fillId="8" borderId="2" xfId="0" applyNumberFormat="1" applyFont="1" applyFill="1" applyBorder="1" applyAlignment="1">
      <alignment horizontal="center"/>
    </xf>
    <xf numFmtId="1" fontId="6" fillId="4" borderId="6" xfId="0" applyNumberFormat="1" applyFont="1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0" fillId="2" borderId="13" xfId="0" applyFill="1" applyBorder="1" applyAlignment="1">
      <alignment horizontal="center"/>
    </xf>
    <xf numFmtId="0" fontId="16" fillId="2" borderId="10" xfId="0" applyFont="1" applyFill="1" applyBorder="1"/>
    <xf numFmtId="0" fontId="3" fillId="2" borderId="10" xfId="0" applyFont="1" applyFill="1" applyBorder="1"/>
    <xf numFmtId="0" fontId="3" fillId="2" borderId="14" xfId="0" applyFont="1" applyFill="1" applyBorder="1"/>
    <xf numFmtId="0" fontId="9" fillId="5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1" fontId="2" fillId="5" borderId="11" xfId="0" applyNumberFormat="1" applyFont="1" applyFill="1" applyBorder="1" applyAlignment="1">
      <alignment horizontal="center"/>
    </xf>
    <xf numFmtId="166" fontId="2" fillId="6" borderId="11" xfId="0" applyNumberFormat="1" applyFont="1" applyFill="1" applyBorder="1" applyAlignment="1">
      <alignment horizontal="center"/>
    </xf>
    <xf numFmtId="166" fontId="2" fillId="5" borderId="11" xfId="0" applyNumberFormat="1" applyFont="1" applyFill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9" fillId="2" borderId="11" xfId="0" applyNumberFormat="1" applyFont="1" applyFill="1" applyBorder="1" applyAlignment="1">
      <alignment horizontal="center"/>
    </xf>
    <xf numFmtId="167" fontId="9" fillId="2" borderId="11" xfId="0" applyNumberFormat="1" applyFont="1" applyFill="1" applyBorder="1" applyAlignment="1">
      <alignment horizontal="center"/>
    </xf>
    <xf numFmtId="2" fontId="9" fillId="2" borderId="11" xfId="0" applyNumberFormat="1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1" fontId="2" fillId="5" borderId="13" xfId="0" applyNumberFormat="1" applyFont="1" applyFill="1" applyBorder="1" applyAlignment="1">
      <alignment horizontal="center"/>
    </xf>
    <xf numFmtId="166" fontId="2" fillId="6" borderId="13" xfId="0" applyNumberFormat="1" applyFont="1" applyFill="1" applyBorder="1" applyAlignment="1">
      <alignment horizontal="center"/>
    </xf>
    <xf numFmtId="166" fontId="2" fillId="5" borderId="13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9" fillId="2" borderId="13" xfId="0" applyNumberFormat="1" applyFont="1" applyFill="1" applyBorder="1" applyAlignment="1">
      <alignment horizontal="center"/>
    </xf>
    <xf numFmtId="167" fontId="9" fillId="2" borderId="13" xfId="0" applyNumberFormat="1" applyFont="1" applyFill="1" applyBorder="1" applyAlignment="1">
      <alignment horizontal="center"/>
    </xf>
    <xf numFmtId="2" fontId="9" fillId="2" borderId="13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1" fontId="2" fillId="5" borderId="2" xfId="0" applyNumberFormat="1" applyFont="1" applyFill="1" applyBorder="1" applyAlignment="1">
      <alignment horizontal="center"/>
    </xf>
    <xf numFmtId="166" fontId="2" fillId="6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167" fontId="9" fillId="2" borderId="2" xfId="0" applyNumberFormat="1" applyFont="1" applyFill="1" applyBorder="1" applyAlignment="1">
      <alignment horizontal="center"/>
    </xf>
    <xf numFmtId="2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166" fontId="12" fillId="4" borderId="6" xfId="0" applyNumberFormat="1" applyFont="1" applyFill="1" applyBorder="1" applyAlignment="1">
      <alignment horizontal="center"/>
    </xf>
    <xf numFmtId="1" fontId="12" fillId="4" borderId="6" xfId="0" applyNumberFormat="1" applyFont="1" applyFill="1" applyBorder="1" applyAlignment="1">
      <alignment horizontal="center"/>
    </xf>
    <xf numFmtId="1" fontId="11" fillId="2" borderId="6" xfId="0" applyNumberFormat="1" applyFont="1" applyFill="1" applyBorder="1" applyAlignment="1">
      <alignment horizontal="center"/>
    </xf>
    <xf numFmtId="1" fontId="24" fillId="2" borderId="6" xfId="0" applyNumberFormat="1" applyFont="1" applyFill="1" applyBorder="1" applyAlignment="1">
      <alignment horizontal="center"/>
    </xf>
    <xf numFmtId="167" fontId="24" fillId="2" borderId="6" xfId="0" applyNumberFormat="1" applyFont="1" applyFill="1" applyBorder="1" applyAlignment="1">
      <alignment horizontal="center"/>
    </xf>
    <xf numFmtId="166" fontId="24" fillId="2" borderId="6" xfId="0" applyNumberFormat="1" applyFont="1" applyFill="1" applyBorder="1" applyAlignment="1">
      <alignment horizontal="center"/>
    </xf>
    <xf numFmtId="166" fontId="11" fillId="2" borderId="6" xfId="0" applyNumberFormat="1" applyFont="1" applyFill="1" applyBorder="1" applyAlignment="1">
      <alignment horizontal="center"/>
    </xf>
    <xf numFmtId="2" fontId="24" fillId="2" borderId="6" xfId="0" applyNumberFormat="1" applyFont="1" applyFill="1" applyBorder="1" applyAlignment="1">
      <alignment horizontal="center"/>
    </xf>
    <xf numFmtId="168" fontId="24" fillId="2" borderId="6" xfId="0" applyNumberFormat="1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166" fontId="12" fillId="2" borderId="0" xfId="0" applyNumberFormat="1" applyFont="1" applyFill="1" applyAlignment="1">
      <alignment horizontal="center"/>
    </xf>
    <xf numFmtId="1" fontId="12" fillId="2" borderId="0" xfId="0" applyNumberFormat="1" applyFont="1" applyFill="1" applyAlignment="1">
      <alignment horizontal="center"/>
    </xf>
    <xf numFmtId="1" fontId="11" fillId="2" borderId="0" xfId="0" applyNumberFormat="1" applyFont="1" applyFill="1" applyAlignment="1">
      <alignment horizontal="center"/>
    </xf>
    <xf numFmtId="1" fontId="24" fillId="2" borderId="0" xfId="0" applyNumberFormat="1" applyFont="1" applyFill="1" applyAlignment="1">
      <alignment horizontal="center"/>
    </xf>
    <xf numFmtId="167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6" fontId="11" fillId="2" borderId="0" xfId="0" applyNumberFormat="1" applyFont="1" applyFill="1" applyAlignment="1">
      <alignment horizontal="center"/>
    </xf>
    <xf numFmtId="2" fontId="24" fillId="2" borderId="0" xfId="0" applyNumberFormat="1" applyFont="1" applyFill="1" applyAlignment="1">
      <alignment horizontal="center"/>
    </xf>
    <xf numFmtId="168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167" fontId="11" fillId="2" borderId="0" xfId="0" applyNumberFormat="1" applyFont="1" applyFill="1" applyAlignment="1">
      <alignment horizontal="center"/>
    </xf>
    <xf numFmtId="2" fontId="11" fillId="2" borderId="0" xfId="0" applyNumberFormat="1" applyFont="1" applyFill="1" applyAlignment="1">
      <alignment horizontal="center"/>
    </xf>
    <xf numFmtId="168" fontId="11" fillId="2" borderId="0" xfId="0" applyNumberFormat="1" applyFont="1" applyFill="1" applyAlignment="1">
      <alignment horizontal="center"/>
    </xf>
    <xf numFmtId="0" fontId="31" fillId="2" borderId="0" xfId="0" applyFont="1" applyFill="1"/>
    <xf numFmtId="166" fontId="29" fillId="6" borderId="6" xfId="0" applyNumberFormat="1" applyFont="1" applyFill="1" applyBorder="1" applyAlignment="1">
      <alignment horizontal="center" vertical="center"/>
    </xf>
    <xf numFmtId="1" fontId="29" fillId="5" borderId="6" xfId="0" applyNumberFormat="1" applyFont="1" applyFill="1" applyBorder="1" applyAlignment="1">
      <alignment horizontal="center" vertical="center"/>
    </xf>
    <xf numFmtId="166" fontId="19" fillId="6" borderId="6" xfId="0" applyNumberFormat="1" applyFont="1" applyFill="1" applyBorder="1" applyAlignment="1">
      <alignment horizontal="center" vertical="center"/>
    </xf>
    <xf numFmtId="166" fontId="19" fillId="5" borderId="6" xfId="0" applyNumberFormat="1" applyFont="1" applyFill="1" applyBorder="1" applyAlignment="1">
      <alignment horizontal="center" vertical="center"/>
    </xf>
    <xf numFmtId="1" fontId="19" fillId="6" borderId="6" xfId="0" applyNumberFormat="1" applyFont="1" applyFill="1" applyBorder="1" applyAlignment="1">
      <alignment horizontal="center" vertical="center"/>
    </xf>
    <xf numFmtId="1" fontId="12" fillId="5" borderId="6" xfId="0" applyNumberFormat="1" applyFont="1" applyFill="1" applyBorder="1" applyAlignment="1">
      <alignment horizontal="center"/>
    </xf>
    <xf numFmtId="1" fontId="12" fillId="6" borderId="6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167" fontId="12" fillId="2" borderId="0" xfId="0" applyNumberFormat="1" applyFont="1" applyFill="1" applyAlignment="1">
      <alignment horizontal="center"/>
    </xf>
    <xf numFmtId="2" fontId="12" fillId="2" borderId="0" xfId="0" applyNumberFormat="1" applyFont="1" applyFill="1" applyAlignment="1">
      <alignment horizontal="center"/>
    </xf>
    <xf numFmtId="168" fontId="12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9" fillId="5" borderId="11" xfId="0" applyFont="1" applyFill="1" applyBorder="1" applyAlignment="1">
      <alignment horizontal="center"/>
    </xf>
    <xf numFmtId="166" fontId="9" fillId="6" borderId="11" xfId="0" applyNumberFormat="1" applyFont="1" applyFill="1" applyBorder="1" applyAlignment="1">
      <alignment horizontal="center"/>
    </xf>
    <xf numFmtId="1" fontId="9" fillId="5" borderId="11" xfId="0" applyNumberFormat="1" applyFont="1" applyFill="1" applyBorder="1" applyAlignment="1">
      <alignment horizontal="center"/>
    </xf>
    <xf numFmtId="166" fontId="9" fillId="5" borderId="11" xfId="0" applyNumberFormat="1" applyFont="1" applyFill="1" applyBorder="1" applyAlignment="1">
      <alignment horizontal="center"/>
    </xf>
    <xf numFmtId="1" fontId="9" fillId="6" borderId="11" xfId="0" applyNumberFormat="1" applyFont="1" applyFill="1" applyBorder="1" applyAlignment="1">
      <alignment horizontal="center"/>
    </xf>
    <xf numFmtId="1" fontId="9" fillId="6" borderId="13" xfId="0" applyNumberFormat="1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166" fontId="9" fillId="6" borderId="13" xfId="0" applyNumberFormat="1" applyFont="1" applyFill="1" applyBorder="1" applyAlignment="1">
      <alignment horizontal="center"/>
    </xf>
    <xf numFmtId="1" fontId="9" fillId="5" borderId="13" xfId="0" applyNumberFormat="1" applyFont="1" applyFill="1" applyBorder="1" applyAlignment="1">
      <alignment horizontal="center"/>
    </xf>
    <xf numFmtId="166" fontId="9" fillId="5" borderId="13" xfId="0" applyNumberFormat="1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166" fontId="9" fillId="6" borderId="2" xfId="0" applyNumberFormat="1" applyFont="1" applyFill="1" applyBorder="1" applyAlignment="1">
      <alignment horizontal="center"/>
    </xf>
    <xf numFmtId="1" fontId="9" fillId="5" borderId="2" xfId="0" applyNumberFormat="1" applyFont="1" applyFill="1" applyBorder="1" applyAlignment="1">
      <alignment horizontal="center"/>
    </xf>
    <xf numFmtId="166" fontId="9" fillId="5" borderId="2" xfId="0" applyNumberFormat="1" applyFont="1" applyFill="1" applyBorder="1" applyAlignment="1">
      <alignment horizontal="center"/>
    </xf>
    <xf numFmtId="1" fontId="9" fillId="6" borderId="2" xfId="0" applyNumberFormat="1" applyFont="1" applyFill="1" applyBorder="1" applyAlignment="1">
      <alignment horizontal="center"/>
    </xf>
    <xf numFmtId="166" fontId="28" fillId="4" borderId="6" xfId="0" applyNumberFormat="1" applyFont="1" applyFill="1" applyBorder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6" fontId="30" fillId="5" borderId="6" xfId="0" applyNumberFormat="1" applyFont="1" applyFill="1" applyBorder="1" applyAlignment="1">
      <alignment horizontal="center" vertical="center"/>
    </xf>
    <xf numFmtId="1" fontId="19" fillId="6" borderId="6" xfId="0" applyNumberFormat="1" applyFont="1" applyFill="1" applyBorder="1" applyAlignment="1">
      <alignment horizontal="left" vertical="center"/>
    </xf>
    <xf numFmtId="0" fontId="8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top" wrapText="1"/>
    </xf>
    <xf numFmtId="1" fontId="9" fillId="5" borderId="0" xfId="0" applyNumberFormat="1" applyFont="1" applyFill="1" applyAlignment="1">
      <alignment horizontal="center"/>
    </xf>
    <xf numFmtId="167" fontId="9" fillId="6" borderId="11" xfId="0" applyNumberFormat="1" applyFont="1" applyFill="1" applyBorder="1" applyAlignment="1">
      <alignment horizontal="center"/>
    </xf>
    <xf numFmtId="167" fontId="9" fillId="5" borderId="11" xfId="0" applyNumberFormat="1" applyFont="1" applyFill="1" applyBorder="1" applyAlignment="1">
      <alignment horizontal="center"/>
    </xf>
    <xf numFmtId="167" fontId="9" fillId="6" borderId="0" xfId="0" applyNumberFormat="1" applyFont="1" applyFill="1" applyAlignment="1">
      <alignment horizontal="center"/>
    </xf>
    <xf numFmtId="167" fontId="9" fillId="6" borderId="13" xfId="0" applyNumberFormat="1" applyFont="1" applyFill="1" applyBorder="1" applyAlignment="1">
      <alignment horizontal="center"/>
    </xf>
    <xf numFmtId="167" fontId="9" fillId="5" borderId="13" xfId="0" applyNumberFormat="1" applyFont="1" applyFill="1" applyBorder="1" applyAlignment="1">
      <alignment horizontal="center"/>
    </xf>
    <xf numFmtId="167" fontId="9" fillId="6" borderId="2" xfId="0" applyNumberFormat="1" applyFont="1" applyFill="1" applyBorder="1" applyAlignment="1">
      <alignment horizontal="center"/>
    </xf>
    <xf numFmtId="167" fontId="9" fillId="5" borderId="2" xfId="0" applyNumberFormat="1" applyFont="1" applyFill="1" applyBorder="1" applyAlignment="1">
      <alignment horizontal="center"/>
    </xf>
    <xf numFmtId="167" fontId="12" fillId="4" borderId="6" xfId="0" applyNumberFormat="1" applyFont="1" applyFill="1" applyBorder="1" applyAlignment="1">
      <alignment horizontal="center"/>
    </xf>
    <xf numFmtId="167" fontId="28" fillId="4" borderId="6" xfId="0" applyNumberFormat="1" applyFont="1" applyFill="1" applyBorder="1" applyAlignment="1">
      <alignment horizontal="center"/>
    </xf>
    <xf numFmtId="167" fontId="12" fillId="4" borderId="15" xfId="0" applyNumberFormat="1" applyFont="1" applyFill="1" applyBorder="1" applyAlignment="1">
      <alignment horizontal="center"/>
    </xf>
    <xf numFmtId="167" fontId="28" fillId="2" borderId="0" xfId="0" applyNumberFormat="1" applyFont="1" applyFill="1" applyAlignment="1">
      <alignment horizontal="center"/>
    </xf>
    <xf numFmtId="166" fontId="12" fillId="6" borderId="6" xfId="0" applyNumberFormat="1" applyFont="1" applyFill="1" applyBorder="1" applyAlignment="1">
      <alignment horizontal="center"/>
    </xf>
    <xf numFmtId="166" fontId="12" fillId="5" borderId="6" xfId="0" applyNumberFormat="1" applyFont="1" applyFill="1" applyBorder="1" applyAlignment="1">
      <alignment horizontal="center"/>
    </xf>
    <xf numFmtId="1" fontId="9" fillId="6" borderId="6" xfId="0" applyNumberFormat="1" applyFont="1" applyFill="1" applyBorder="1" applyAlignment="1">
      <alignment horizontal="center" vertical="center"/>
    </xf>
    <xf numFmtId="1" fontId="9" fillId="5" borderId="6" xfId="0" applyNumberFormat="1" applyFont="1" applyFill="1" applyBorder="1" applyAlignment="1">
      <alignment horizontal="center" vertical="center" wrapText="1"/>
    </xf>
    <xf numFmtId="166" fontId="9" fillId="5" borderId="7" xfId="0" applyNumberFormat="1" applyFont="1" applyFill="1" applyBorder="1" applyAlignment="1">
      <alignment horizontal="center"/>
    </xf>
    <xf numFmtId="166" fontId="9" fillId="6" borderId="11" xfId="0" applyNumberFormat="1" applyFont="1" applyFill="1" applyBorder="1" applyAlignment="1">
      <alignment horizontal="center" vertical="center"/>
    </xf>
    <xf numFmtId="166" fontId="9" fillId="5" borderId="1" xfId="0" applyNumberFormat="1" applyFont="1" applyFill="1" applyBorder="1" applyAlignment="1">
      <alignment horizontal="center"/>
    </xf>
    <xf numFmtId="166" fontId="9" fillId="6" borderId="13" xfId="0" applyNumberFormat="1" applyFont="1" applyFill="1" applyBorder="1" applyAlignment="1">
      <alignment horizontal="center" vertical="center"/>
    </xf>
    <xf numFmtId="166" fontId="9" fillId="5" borderId="12" xfId="0" applyNumberFormat="1" applyFont="1" applyFill="1" applyBorder="1" applyAlignment="1">
      <alignment horizontal="center"/>
    </xf>
    <xf numFmtId="166" fontId="12" fillId="6" borderId="2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166" fontId="9" fillId="6" borderId="0" xfId="0" applyNumberFormat="1" applyFont="1" applyFill="1" applyAlignment="1">
      <alignment horizontal="center"/>
    </xf>
    <xf numFmtId="2" fontId="2" fillId="6" borderId="11" xfId="0" applyNumberFormat="1" applyFont="1" applyFill="1" applyBorder="1" applyAlignment="1">
      <alignment horizontal="center"/>
    </xf>
    <xf numFmtId="2" fontId="2" fillId="5" borderId="11" xfId="0" applyNumberFormat="1" applyFont="1" applyFill="1" applyBorder="1" applyAlignment="1">
      <alignment horizontal="center"/>
    </xf>
    <xf numFmtId="167" fontId="2" fillId="5" borderId="11" xfId="0" applyNumberFormat="1" applyFont="1" applyFill="1" applyBorder="1" applyAlignment="1">
      <alignment horizontal="center"/>
    </xf>
    <xf numFmtId="167" fontId="2" fillId="6" borderId="11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2" fontId="2" fillId="6" borderId="13" xfId="0" applyNumberFormat="1" applyFont="1" applyFill="1" applyBorder="1" applyAlignment="1">
      <alignment horizontal="center"/>
    </xf>
    <xf numFmtId="2" fontId="2" fillId="5" borderId="13" xfId="0" applyNumberFormat="1" applyFont="1" applyFill="1" applyBorder="1" applyAlignment="1">
      <alignment horizontal="center"/>
    </xf>
    <xf numFmtId="167" fontId="2" fillId="5" borderId="13" xfId="0" applyNumberFormat="1" applyFont="1" applyFill="1" applyBorder="1" applyAlignment="1">
      <alignment horizontal="center"/>
    </xf>
    <xf numFmtId="167" fontId="2" fillId="6" borderId="13" xfId="0" applyNumberFormat="1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2" fontId="2" fillId="5" borderId="2" xfId="0" applyNumberFormat="1" applyFont="1" applyFill="1" applyBorder="1" applyAlignment="1">
      <alignment horizontal="center"/>
    </xf>
    <xf numFmtId="167" fontId="2" fillId="5" borderId="2" xfId="0" applyNumberFormat="1" applyFont="1" applyFill="1" applyBorder="1" applyAlignment="1">
      <alignment horizontal="center"/>
    </xf>
    <xf numFmtId="167" fontId="2" fillId="6" borderId="2" xfId="0" applyNumberFormat="1" applyFont="1" applyFill="1" applyBorder="1" applyAlignment="1">
      <alignment horizontal="center"/>
    </xf>
    <xf numFmtId="166" fontId="28" fillId="4" borderId="15" xfId="0" applyNumberFormat="1" applyFont="1" applyFill="1" applyBorder="1" applyAlignment="1">
      <alignment horizontal="center"/>
    </xf>
    <xf numFmtId="1" fontId="28" fillId="4" borderId="6" xfId="0" applyNumberFormat="1" applyFont="1" applyFill="1" applyBorder="1" applyAlignment="1">
      <alignment horizontal="center"/>
    </xf>
    <xf numFmtId="2" fontId="12" fillId="4" borderId="6" xfId="0" applyNumberFormat="1" applyFont="1" applyFill="1" applyBorder="1" applyAlignment="1">
      <alignment horizontal="center"/>
    </xf>
    <xf numFmtId="2" fontId="12" fillId="5" borderId="6" xfId="0" applyNumberFormat="1" applyFont="1" applyFill="1" applyBorder="1" applyAlignment="1">
      <alignment horizontal="center"/>
    </xf>
    <xf numFmtId="168" fontId="12" fillId="4" borderId="6" xfId="0" applyNumberFormat="1" applyFont="1" applyFill="1" applyBorder="1" applyAlignment="1">
      <alignment horizontal="center"/>
    </xf>
    <xf numFmtId="0" fontId="24" fillId="2" borderId="9" xfId="0" applyFont="1" applyFill="1" applyBorder="1" applyAlignment="1">
      <alignment horizontal="center"/>
    </xf>
    <xf numFmtId="166" fontId="28" fillId="2" borderId="9" xfId="0" applyNumberFormat="1" applyFont="1" applyFill="1" applyBorder="1" applyAlignment="1">
      <alignment horizontal="center"/>
    </xf>
    <xf numFmtId="1" fontId="28" fillId="2" borderId="9" xfId="0" applyNumberFormat="1" applyFont="1" applyFill="1" applyBorder="1" applyAlignment="1">
      <alignment horizontal="center"/>
    </xf>
    <xf numFmtId="2" fontId="12" fillId="2" borderId="9" xfId="0" applyNumberFormat="1" applyFont="1" applyFill="1" applyBorder="1" applyAlignment="1">
      <alignment horizontal="center"/>
    </xf>
    <xf numFmtId="168" fontId="12" fillId="2" borderId="9" xfId="0" applyNumberFormat="1" applyFont="1" applyFill="1" applyBorder="1" applyAlignment="1">
      <alignment horizontal="center"/>
    </xf>
    <xf numFmtId="167" fontId="12" fillId="2" borderId="9" xfId="0" applyNumberFormat="1" applyFont="1" applyFill="1" applyBorder="1" applyAlignment="1">
      <alignment horizontal="center"/>
    </xf>
    <xf numFmtId="0" fontId="24" fillId="5" borderId="15" xfId="0" applyFont="1" applyFill="1" applyBorder="1" applyAlignment="1">
      <alignment horizontal="center"/>
    </xf>
    <xf numFmtId="0" fontId="24" fillId="5" borderId="6" xfId="0" applyFont="1" applyFill="1" applyBorder="1" applyAlignment="1">
      <alignment horizontal="center"/>
    </xf>
    <xf numFmtId="0" fontId="24" fillId="6" borderId="15" xfId="0" applyFont="1" applyFill="1" applyBorder="1"/>
    <xf numFmtId="0" fontId="2" fillId="5" borderId="1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2" fillId="6" borderId="15" xfId="0" applyFont="1" applyFill="1" applyBorder="1"/>
    <xf numFmtId="0" fontId="2" fillId="5" borderId="15" xfId="0" applyFont="1" applyFill="1" applyBorder="1"/>
    <xf numFmtId="0" fontId="13" fillId="5" borderId="10" xfId="0" applyFont="1" applyFill="1" applyBorder="1" applyAlignment="1">
      <alignment horizontal="center"/>
    </xf>
    <xf numFmtId="0" fontId="2" fillId="5" borderId="14" xfId="0" applyFont="1" applyFill="1" applyBorder="1"/>
    <xf numFmtId="169" fontId="2" fillId="5" borderId="6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13" fillId="2" borderId="8" xfId="0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168" fontId="2" fillId="2" borderId="0" xfId="0" applyNumberFormat="1" applyFont="1" applyFill="1" applyAlignment="1">
      <alignment horizontal="center"/>
    </xf>
    <xf numFmtId="169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0" fillId="4" borderId="0" xfId="0" applyFill="1"/>
    <xf numFmtId="0" fontId="0" fillId="4" borderId="3" xfId="0" applyFill="1" applyBorder="1"/>
    <xf numFmtId="0" fontId="3" fillId="4" borderId="0" xfId="0" applyFont="1" applyFill="1"/>
    <xf numFmtId="0" fontId="19" fillId="4" borderId="0" xfId="0" applyFont="1" applyFill="1"/>
    <xf numFmtId="0" fontId="8" fillId="4" borderId="6" xfId="0" applyFont="1" applyFill="1" applyBorder="1" applyAlignment="1">
      <alignment horizontal="center" vertical="center" wrapText="1"/>
    </xf>
    <xf numFmtId="1" fontId="2" fillId="4" borderId="11" xfId="0" applyNumberFormat="1" applyFont="1" applyFill="1" applyBorder="1" applyAlignment="1">
      <alignment horizontal="center"/>
    </xf>
    <xf numFmtId="166" fontId="2" fillId="4" borderId="11" xfId="0" applyNumberFormat="1" applyFont="1" applyFill="1" applyBorder="1" applyAlignment="1">
      <alignment horizontal="center"/>
    </xf>
    <xf numFmtId="167" fontId="2" fillId="4" borderId="11" xfId="0" applyNumberFormat="1" applyFont="1" applyFill="1" applyBorder="1" applyAlignment="1">
      <alignment horizontal="center"/>
    </xf>
    <xf numFmtId="1" fontId="2" fillId="4" borderId="13" xfId="0" applyNumberFormat="1" applyFont="1" applyFill="1" applyBorder="1" applyAlignment="1">
      <alignment horizontal="center"/>
    </xf>
    <xf numFmtId="166" fontId="2" fillId="4" borderId="13" xfId="0" applyNumberFormat="1" applyFont="1" applyFill="1" applyBorder="1" applyAlignment="1">
      <alignment horizontal="center"/>
    </xf>
    <xf numFmtId="167" fontId="2" fillId="4" borderId="13" xfId="0" applyNumberFormat="1" applyFont="1" applyFill="1" applyBorder="1" applyAlignment="1">
      <alignment horizontal="center"/>
    </xf>
    <xf numFmtId="1" fontId="2" fillId="4" borderId="2" xfId="0" applyNumberFormat="1" applyFont="1" applyFill="1" applyBorder="1" applyAlignment="1">
      <alignment horizontal="center"/>
    </xf>
    <xf numFmtId="166" fontId="2" fillId="4" borderId="2" xfId="0" applyNumberFormat="1" applyFont="1" applyFill="1" applyBorder="1" applyAlignment="1">
      <alignment horizontal="center"/>
    </xf>
    <xf numFmtId="167" fontId="2" fillId="4" borderId="2" xfId="0" applyNumberFormat="1" applyFont="1" applyFill="1" applyBorder="1" applyAlignment="1">
      <alignment horizontal="center"/>
    </xf>
    <xf numFmtId="166" fontId="12" fillId="4" borderId="2" xfId="0" applyNumberFormat="1" applyFont="1" applyFill="1" applyBorder="1" applyAlignment="1">
      <alignment horizontal="center"/>
    </xf>
    <xf numFmtId="167" fontId="12" fillId="4" borderId="2" xfId="0" applyNumberFormat="1" applyFont="1" applyFill="1" applyBorder="1" applyAlignment="1">
      <alignment horizontal="center"/>
    </xf>
    <xf numFmtId="2" fontId="0" fillId="8" borderId="11" xfId="0" applyNumberFormat="1" applyFill="1" applyBorder="1" applyAlignment="1" applyProtection="1">
      <alignment horizontal="center"/>
      <protection locked="0"/>
    </xf>
    <xf numFmtId="2" fontId="0" fillId="8" borderId="13" xfId="0" applyNumberFormat="1" applyFill="1" applyBorder="1" applyAlignment="1" applyProtection="1">
      <alignment horizontal="center"/>
      <protection locked="0"/>
    </xf>
    <xf numFmtId="2" fontId="0" fillId="8" borderId="2" xfId="0" applyNumberFormat="1" applyFill="1" applyBorder="1" applyAlignment="1" applyProtection="1">
      <alignment horizontal="center"/>
      <protection locked="0"/>
    </xf>
    <xf numFmtId="0" fontId="3" fillId="3" borderId="15" xfId="4" applyFont="1" applyFill="1" applyBorder="1" applyAlignment="1">
      <alignment horizontal="left"/>
    </xf>
    <xf numFmtId="0" fontId="3" fillId="3" borderId="10" xfId="4" applyFont="1" applyFill="1" applyBorder="1" applyAlignment="1">
      <alignment horizontal="left"/>
    </xf>
    <xf numFmtId="0" fontId="3" fillId="3" borderId="14" xfId="4" applyFont="1" applyFill="1" applyBorder="1" applyAlignment="1">
      <alignment horizontal="left"/>
    </xf>
    <xf numFmtId="14" fontId="3" fillId="4" borderId="15" xfId="0" applyNumberFormat="1" applyFont="1" applyFill="1" applyBorder="1" applyAlignment="1" applyProtection="1">
      <alignment horizontal="center"/>
      <protection locked="0" hidden="1"/>
    </xf>
    <xf numFmtId="0" fontId="3" fillId="4" borderId="10" xfId="0" applyFont="1" applyFill="1" applyBorder="1" applyAlignment="1" applyProtection="1">
      <alignment horizontal="center"/>
      <protection locked="0" hidden="1"/>
    </xf>
    <xf numFmtId="0" fontId="3" fillId="4" borderId="14" xfId="0" applyFont="1" applyFill="1" applyBorder="1" applyAlignment="1" applyProtection="1">
      <alignment horizontal="center"/>
      <protection locked="0" hidden="1"/>
    </xf>
    <xf numFmtId="0" fontId="3" fillId="3" borderId="6" xfId="4" applyFont="1" applyFill="1" applyBorder="1" applyAlignment="1">
      <alignment horizontal="left"/>
    </xf>
    <xf numFmtId="0" fontId="3" fillId="4" borderId="15" xfId="0" applyFont="1" applyFill="1" applyBorder="1" applyAlignment="1" applyProtection="1">
      <alignment horizontal="center"/>
      <protection locked="0" hidden="1"/>
    </xf>
    <xf numFmtId="0" fontId="38" fillId="2" borderId="0" xfId="3" applyFont="1" applyFill="1" applyBorder="1" applyAlignment="1" applyProtection="1">
      <alignment horizontal="center"/>
    </xf>
    <xf numFmtId="0" fontId="18" fillId="2" borderId="9" xfId="0" applyFont="1" applyFill="1" applyBorder="1" applyAlignment="1" applyProtection="1">
      <alignment horizontal="left" vertical="center" wrapText="1"/>
      <protection hidden="1"/>
    </xf>
    <xf numFmtId="0" fontId="15" fillId="2" borderId="10" xfId="2" applyFill="1" applyBorder="1" applyAlignment="1" applyProtection="1">
      <alignment horizontal="center" vertical="center" wrapText="1"/>
      <protection hidden="1"/>
    </xf>
    <xf numFmtId="0" fontId="3" fillId="3" borderId="12" xfId="4" applyFont="1" applyFill="1" applyBorder="1" applyAlignment="1">
      <alignment horizontal="center"/>
    </xf>
    <xf numFmtId="0" fontId="3" fillId="3" borderId="9" xfId="4" applyFont="1" applyFill="1" applyBorder="1" applyAlignment="1">
      <alignment horizontal="center"/>
    </xf>
    <xf numFmtId="10" fontId="3" fillId="4" borderId="15" xfId="0" applyNumberFormat="1" applyFont="1" applyFill="1" applyBorder="1" applyAlignment="1" applyProtection="1">
      <alignment horizontal="center"/>
      <protection locked="0" hidden="1"/>
    </xf>
    <xf numFmtId="0" fontId="3" fillId="3" borderId="15" xfId="4" applyFont="1" applyFill="1" applyBorder="1" applyAlignment="1">
      <alignment horizontal="center"/>
    </xf>
    <xf numFmtId="0" fontId="3" fillId="3" borderId="10" xfId="4" applyFont="1" applyFill="1" applyBorder="1" applyAlignment="1">
      <alignment horizontal="center"/>
    </xf>
    <xf numFmtId="0" fontId="3" fillId="3" borderId="14" xfId="4" applyFont="1" applyFill="1" applyBorder="1" applyAlignment="1">
      <alignment horizontal="center"/>
    </xf>
    <xf numFmtId="0" fontId="36" fillId="2" borderId="0" xfId="4" applyFont="1" applyFill="1" applyAlignment="1">
      <alignment horizontal="center"/>
    </xf>
    <xf numFmtId="0" fontId="19" fillId="3" borderId="0" xfId="4" applyFill="1" applyAlignment="1">
      <alignment horizontal="left"/>
    </xf>
    <xf numFmtId="0" fontId="19" fillId="3" borderId="1" xfId="4" applyFill="1" applyBorder="1" applyAlignment="1">
      <alignment horizontal="left"/>
    </xf>
    <xf numFmtId="0" fontId="19" fillId="3" borderId="12" xfId="4" applyFill="1" applyBorder="1" applyAlignment="1">
      <alignment horizontal="left"/>
    </xf>
    <xf numFmtId="0" fontId="19" fillId="3" borderId="9" xfId="4" applyFill="1" applyBorder="1" applyAlignment="1">
      <alignment horizontal="left"/>
    </xf>
    <xf numFmtId="0" fontId="4" fillId="7" borderId="12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14" fillId="7" borderId="15" xfId="0" applyFont="1" applyFill="1" applyBorder="1" applyAlignment="1">
      <alignment horizontal="justify" vertical="justify"/>
    </xf>
    <xf numFmtId="0" fontId="14" fillId="7" borderId="10" xfId="0" applyFont="1" applyFill="1" applyBorder="1" applyAlignment="1">
      <alignment horizontal="justify" vertical="justify"/>
    </xf>
    <xf numFmtId="0" fontId="19" fillId="3" borderId="15" xfId="4" applyFill="1" applyBorder="1" applyAlignment="1">
      <alignment horizontal="left"/>
    </xf>
    <xf numFmtId="0" fontId="19" fillId="3" borderId="10" xfId="4" applyFill="1" applyBorder="1" applyAlignment="1">
      <alignment horizontal="left"/>
    </xf>
    <xf numFmtId="0" fontId="19" fillId="3" borderId="14" xfId="4" applyFill="1" applyBorder="1" applyAlignment="1">
      <alignment horizontal="left"/>
    </xf>
    <xf numFmtId="0" fontId="19" fillId="3" borderId="7" xfId="4" applyFill="1" applyBorder="1" applyAlignment="1">
      <alignment horizontal="left"/>
    </xf>
    <xf numFmtId="0" fontId="19" fillId="3" borderId="8" xfId="4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1" fillId="7" borderId="15" xfId="0" applyFont="1" applyFill="1" applyBorder="1" applyAlignment="1">
      <alignment horizontal="right" vertical="justify"/>
    </xf>
    <xf numFmtId="0" fontId="41" fillId="7" borderId="10" xfId="0" applyFont="1" applyFill="1" applyBorder="1" applyAlignment="1">
      <alignment horizontal="right" vertical="justify"/>
    </xf>
    <xf numFmtId="0" fontId="3" fillId="7" borderId="8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14" fillId="7" borderId="15" xfId="0" applyFont="1" applyFill="1" applyBorder="1" applyAlignment="1">
      <alignment horizontal="left" vertical="justify"/>
    </xf>
    <xf numFmtId="0" fontId="14" fillId="7" borderId="10" xfId="0" applyFont="1" applyFill="1" applyBorder="1" applyAlignment="1">
      <alignment horizontal="left" vertical="justify"/>
    </xf>
    <xf numFmtId="0" fontId="14" fillId="7" borderId="10" xfId="0" applyFont="1" applyFill="1" applyBorder="1" applyAlignment="1">
      <alignment horizontal="center" vertical="justify"/>
    </xf>
    <xf numFmtId="0" fontId="14" fillId="7" borderId="14" xfId="0" applyFont="1" applyFill="1" applyBorder="1" applyAlignment="1">
      <alignment horizontal="center" vertical="justify"/>
    </xf>
    <xf numFmtId="0" fontId="3" fillId="7" borderId="7" xfId="0" applyFont="1" applyFill="1" applyBorder="1" applyAlignment="1">
      <alignment horizontal="right" vertical="justify"/>
    </xf>
    <xf numFmtId="0" fontId="3" fillId="7" borderId="8" xfId="0" applyFont="1" applyFill="1" applyBorder="1" applyAlignment="1">
      <alignment horizontal="right" vertical="justify"/>
    </xf>
    <xf numFmtId="0" fontId="29" fillId="7" borderId="8" xfId="2" applyFont="1" applyFill="1" applyBorder="1" applyAlignment="1" applyProtection="1">
      <alignment horizontal="center"/>
    </xf>
    <xf numFmtId="0" fontId="0" fillId="7" borderId="3" xfId="0" applyFill="1" applyBorder="1" applyAlignment="1">
      <alignment vertical="justify"/>
    </xf>
    <xf numFmtId="0" fontId="0" fillId="7" borderId="4" xfId="0" applyFill="1" applyBorder="1" applyAlignment="1">
      <alignment vertical="justify"/>
    </xf>
    <xf numFmtId="0" fontId="3" fillId="7" borderId="0" xfId="0" applyFont="1" applyFill="1"/>
    <xf numFmtId="0" fontId="3" fillId="7" borderId="4" xfId="0" applyFont="1" applyFill="1" applyBorder="1"/>
    <xf numFmtId="0" fontId="3" fillId="7" borderId="0" xfId="0" applyFont="1" applyFill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1" fontId="3" fillId="7" borderId="15" xfId="0" applyNumberFormat="1" applyFont="1" applyFill="1" applyBorder="1" applyAlignment="1">
      <alignment horizontal="center"/>
    </xf>
    <xf numFmtId="1" fontId="3" fillId="7" borderId="14" xfId="0" applyNumberFormat="1" applyFont="1" applyFill="1" applyBorder="1" applyAlignment="1">
      <alignment horizontal="center"/>
    </xf>
    <xf numFmtId="1" fontId="3" fillId="4" borderId="15" xfId="0" applyNumberFormat="1" applyFont="1" applyFill="1" applyBorder="1" applyAlignment="1">
      <alignment horizontal="center"/>
    </xf>
    <xf numFmtId="1" fontId="3" fillId="4" borderId="10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7" borderId="14" xfId="0" applyFont="1" applyFill="1" applyBorder="1" applyAlignment="1">
      <alignment horizontal="left"/>
    </xf>
    <xf numFmtId="166" fontId="3" fillId="7" borderId="15" xfId="0" applyNumberFormat="1" applyFont="1" applyFill="1" applyBorder="1" applyAlignment="1">
      <alignment horizontal="center"/>
    </xf>
    <xf numFmtId="166" fontId="3" fillId="7" borderId="14" xfId="0" applyNumberFormat="1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0" fontId="0" fillId="8" borderId="0" xfId="0" applyFill="1" applyAlignment="1">
      <alignment horizontal="left"/>
    </xf>
    <xf numFmtId="0" fontId="21" fillId="8" borderId="1" xfId="0" applyFont="1" applyFill="1" applyBorder="1" applyAlignment="1">
      <alignment horizontal="left"/>
    </xf>
    <xf numFmtId="0" fontId="21" fillId="8" borderId="0" xfId="0" applyFont="1" applyFill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0" xfId="0" applyFont="1" applyFill="1" applyAlignment="1">
      <alignment horizontal="left"/>
    </xf>
    <xf numFmtId="0" fontId="2" fillId="5" borderId="15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9" fillId="7" borderId="15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7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170" fontId="2" fillId="6" borderId="15" xfId="0" applyNumberFormat="1" applyFont="1" applyFill="1" applyBorder="1" applyAlignment="1">
      <alignment horizontal="center"/>
    </xf>
    <xf numFmtId="170" fontId="2" fillId="6" borderId="14" xfId="0" applyNumberFormat="1" applyFont="1" applyFill="1" applyBorder="1" applyAlignment="1">
      <alignment horizontal="center"/>
    </xf>
    <xf numFmtId="170" fontId="2" fillId="5" borderId="15" xfId="0" applyNumberFormat="1" applyFont="1" applyFill="1" applyBorder="1" applyAlignment="1">
      <alignment horizontal="center"/>
    </xf>
    <xf numFmtId="170" fontId="2" fillId="5" borderId="14" xfId="0" applyNumberFormat="1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170" fontId="2" fillId="6" borderId="10" xfId="0" applyNumberFormat="1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 vertical="top"/>
    </xf>
    <xf numFmtId="0" fontId="2" fillId="6" borderId="14" xfId="0" applyFont="1" applyFill="1" applyBorder="1" applyAlignment="1">
      <alignment horizontal="center" vertical="top"/>
    </xf>
    <xf numFmtId="0" fontId="2" fillId="5" borderId="10" xfId="0" applyFont="1" applyFill="1" applyBorder="1" applyAlignment="1">
      <alignment horizontal="center"/>
    </xf>
    <xf numFmtId="170" fontId="2" fillId="5" borderId="10" xfId="0" applyNumberFormat="1" applyFont="1" applyFill="1" applyBorder="1" applyAlignment="1">
      <alignment horizontal="center"/>
    </xf>
    <xf numFmtId="0" fontId="17" fillId="7" borderId="11" xfId="0" applyFont="1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top"/>
    </xf>
    <xf numFmtId="0" fontId="2" fillId="5" borderId="14" xfId="0" applyFont="1" applyFill="1" applyBorder="1" applyAlignment="1">
      <alignment horizontal="center" vertical="top"/>
    </xf>
    <xf numFmtId="168" fontId="2" fillId="6" borderId="15" xfId="0" applyNumberFormat="1" applyFont="1" applyFill="1" applyBorder="1" applyAlignment="1">
      <alignment horizontal="center"/>
    </xf>
    <xf numFmtId="2" fontId="2" fillId="5" borderId="15" xfId="0" applyNumberFormat="1" applyFont="1" applyFill="1" applyBorder="1" applyAlignment="1">
      <alignment horizontal="center"/>
    </xf>
    <xf numFmtId="0" fontId="24" fillId="6" borderId="15" xfId="0" applyFont="1" applyFill="1" applyBorder="1" applyAlignment="1">
      <alignment horizontal="center"/>
    </xf>
    <xf numFmtId="0" fontId="24" fillId="6" borderId="14" xfId="0" applyFont="1" applyFill="1" applyBorder="1" applyAlignment="1">
      <alignment horizontal="center"/>
    </xf>
    <xf numFmtId="0" fontId="24" fillId="6" borderId="10" xfId="0" applyFont="1" applyFill="1" applyBorder="1" applyAlignment="1">
      <alignment horizontal="center"/>
    </xf>
    <xf numFmtId="0" fontId="25" fillId="6" borderId="10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29" fillId="5" borderId="6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/>
    </xf>
    <xf numFmtId="0" fontId="24" fillId="4" borderId="15" xfId="0" applyFont="1" applyFill="1" applyBorder="1" applyAlignment="1">
      <alignment horizontal="center"/>
    </xf>
    <xf numFmtId="0" fontId="24" fillId="4" borderId="1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2" fontId="0" fillId="4" borderId="10" xfId="0" applyNumberFormat="1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11" fillId="4" borderId="2" xfId="0" applyFont="1" applyFill="1" applyBorder="1" applyAlignment="1">
      <alignment horizontal="center"/>
    </xf>
    <xf numFmtId="0" fontId="0" fillId="4" borderId="9" xfId="0" applyFill="1" applyBorder="1" applyAlignment="1">
      <alignment horizontal="left"/>
    </xf>
    <xf numFmtId="10" fontId="0" fillId="4" borderId="10" xfId="0" applyNumberFormat="1" applyFill="1" applyBorder="1" applyAlignment="1">
      <alignment horizontal="left"/>
    </xf>
    <xf numFmtId="0" fontId="8" fillId="4" borderId="6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left"/>
    </xf>
    <xf numFmtId="0" fontId="3" fillId="4" borderId="0" xfId="0" applyFont="1" applyFill="1"/>
    <xf numFmtId="171" fontId="0" fillId="4" borderId="10" xfId="0" applyNumberFormat="1" applyFill="1" applyBorder="1" applyAlignment="1">
      <alignment horizontal="left"/>
    </xf>
  </cellXfs>
  <cellStyles count="5">
    <cellStyle name="Currency" xfId="1" builtinId="4"/>
    <cellStyle name="Hyperlink" xfId="2" builtinId="8"/>
    <cellStyle name="Hyperlink 2" xfId="3" xr:uid="{00000000-0005-0000-0000-000002000000}"/>
    <cellStyle name="Normal" xfId="0" builtinId="0"/>
    <cellStyle name="Normal 3" xfId="4" xr:uid="{00000000-0005-0000-0000-000004000000}"/>
  </cellStyles>
  <dxfs count="8">
    <dxf>
      <font>
        <b val="0"/>
        <i val="0"/>
        <condense val="0"/>
        <extend val="0"/>
      </font>
      <fill>
        <patternFill>
          <bgColor theme="0"/>
        </patternFill>
      </fill>
    </dxf>
    <dxf>
      <font>
        <b val="0"/>
        <i val="0"/>
        <condense val="0"/>
        <extend val="0"/>
      </font>
      <fill>
        <patternFill>
          <bgColor indexed="26"/>
        </patternFill>
      </fill>
    </dxf>
    <dxf>
      <fill>
        <patternFill>
          <bgColor rgb="FFFFCC00"/>
        </patternFill>
      </fill>
    </dxf>
    <dxf>
      <font>
        <b val="0"/>
        <i val="0"/>
        <condense val="0"/>
        <extend val="0"/>
      </font>
      <fill>
        <patternFill>
          <bgColor rgb="FFFFCC00"/>
        </patternFill>
      </fill>
    </dxf>
    <dxf>
      <fill>
        <patternFill>
          <bgColor rgb="FFFFCC00"/>
        </patternFill>
      </fill>
    </dxf>
    <dxf>
      <font>
        <b val="0"/>
        <i val="0"/>
        <condense val="0"/>
        <extend val="0"/>
      </font>
      <fill>
        <patternFill>
          <bgColor rgb="FFFFCC00"/>
        </patternFill>
      </fill>
    </dxf>
    <dxf>
      <fill>
        <patternFill>
          <bgColor rgb="FFFFCC00"/>
        </patternFill>
      </fill>
    </dxf>
    <dxf>
      <font>
        <b val="0"/>
        <i val="0"/>
        <condense val="0"/>
        <extend val="0"/>
      </font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Figura1 Cantidad de partículas clasificadas con relación a su tamaño medio</a:t>
            </a:r>
          </a:p>
        </c:rich>
      </c:tx>
      <c:layout>
        <c:manualLayout>
          <c:xMode val="edge"/>
          <c:yMode val="edge"/>
          <c:x val="7.2972972972972977E-2"/>
          <c:y val="0.789857735174407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513531347037777"/>
          <c:y val="4.7101615933593514E-2"/>
          <c:w val="0.76216316797293071"/>
          <c:h val="0.56884259242878321"/>
        </c:manualLayout>
      </c:layout>
      <c:barChart>
        <c:barDir val="col"/>
        <c:grouping val="clustered"/>
        <c:varyColors val="0"/>
        <c:ser>
          <c:idx val="0"/>
          <c:order val="0"/>
          <c:tx>
            <c:v>CANTIDAD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Ref>
              <c:f>Distribución_Frecuencias!$E$3:$E$12</c:f>
              <c:numCache>
                <c:formatCode>0</c:formatCode>
                <c:ptCount val="10"/>
                <c:pt idx="0">
                  <c:v>31</c:v>
                </c:pt>
                <c:pt idx="1">
                  <c:v>4</c:v>
                </c:pt>
                <c:pt idx="2">
                  <c:v>218</c:v>
                </c:pt>
                <c:pt idx="3">
                  <c:v>404</c:v>
                </c:pt>
                <c:pt idx="4">
                  <c:v>85</c:v>
                </c:pt>
                <c:pt idx="5">
                  <c:v>13</c:v>
                </c:pt>
                <c:pt idx="6">
                  <c:v>7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01-4008-BF7C-3A552DCB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784032"/>
        <c:axId val="1"/>
      </c:barChart>
      <c:catAx>
        <c:axId val="90784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 medio (d)</a:t>
                </a:r>
              </a:p>
            </c:rich>
          </c:tx>
          <c:layout>
            <c:manualLayout>
              <c:xMode val="edge"/>
              <c:yMode val="edge"/>
              <c:x val="0.37297354046960346"/>
              <c:y val="0.6956544562364487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</a:t>
                </a:r>
              </a:p>
            </c:rich>
          </c:tx>
          <c:layout>
            <c:manualLayout>
              <c:xMode val="edge"/>
              <c:yMode val="edge"/>
              <c:x val="3.783783783783784E-2"/>
              <c:y val="0.2934794020312678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7840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Figura2 </a:t>
            </a:r>
          </a:p>
        </c:rich>
      </c:tx>
      <c:layout>
        <c:manualLayout>
          <c:xMode val="edge"/>
          <c:yMode val="edge"/>
          <c:x val="0.14805222074513411"/>
          <c:y val="0.8152204344022214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038987721930452"/>
          <c:y val="0.19565286618569613"/>
          <c:w val="0.72207883786378579"/>
          <c:h val="0.47463936056159617"/>
        </c:manualLayout>
      </c:layout>
      <c:barChart>
        <c:barDir val="col"/>
        <c:grouping val="clustered"/>
        <c:varyColors val="0"/>
        <c:ser>
          <c:idx val="0"/>
          <c:order val="0"/>
          <c:tx>
            <c:v>diametro*cantidad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Distribución_Frecuencias!$D$3:$D$11</c:f>
              <c:numCache>
                <c:formatCode>0.0</c:formatCode>
                <c:ptCount val="9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</c:numCache>
            </c:numRef>
          </c:cat>
          <c:val>
            <c:numRef>
              <c:f>Distribución_Frecuencias!$H$3:$H$11</c:f>
              <c:numCache>
                <c:formatCode>0</c:formatCode>
                <c:ptCount val="9"/>
                <c:pt idx="0">
                  <c:v>806</c:v>
                </c:pt>
                <c:pt idx="1">
                  <c:v>232</c:v>
                </c:pt>
                <c:pt idx="2">
                  <c:v>19620</c:v>
                </c:pt>
                <c:pt idx="3">
                  <c:v>49288</c:v>
                </c:pt>
                <c:pt idx="4">
                  <c:v>13090</c:v>
                </c:pt>
                <c:pt idx="5">
                  <c:v>2418</c:v>
                </c:pt>
                <c:pt idx="6">
                  <c:v>1526</c:v>
                </c:pt>
                <c:pt idx="7">
                  <c:v>2000</c:v>
                </c:pt>
                <c:pt idx="8">
                  <c:v>2256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B0-48F7-8FC0-594A4CE5D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777072"/>
        <c:axId val="1"/>
      </c:barChart>
      <c:catAx>
        <c:axId val="90777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43636418175000852"/>
              <c:y val="0.7500026627106394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 * d</a:t>
                </a:r>
              </a:p>
            </c:rich>
          </c:tx>
          <c:layout>
            <c:manualLayout>
              <c:xMode val="edge"/>
              <c:yMode val="edge"/>
              <c:x val="5.9740259740259739E-2"/>
              <c:y val="0.394929057780820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7770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orientation="landscape" horizontalDpi="-2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figura3</a:t>
            </a:r>
          </a:p>
        </c:rich>
      </c:tx>
      <c:layout>
        <c:manualLayout>
          <c:xMode val="edge"/>
          <c:yMode val="edge"/>
          <c:x val="0.13243271618074767"/>
          <c:y val="0.8683162135597247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513544543845735"/>
          <c:y val="4.9382914508240533E-2"/>
          <c:w val="0.70000092377655687"/>
          <c:h val="0.67489983161262057"/>
        </c:manualLayout>
      </c:layout>
      <c:barChart>
        <c:barDir val="col"/>
        <c:grouping val="clustered"/>
        <c:varyColors val="0"/>
        <c:ser>
          <c:idx val="0"/>
          <c:order val="0"/>
          <c:tx>
            <c:v>diametro x cantidad ^2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Distribución_Frecuencias!$D$3:$D$11</c:f>
              <c:numCache>
                <c:formatCode>0.0</c:formatCode>
                <c:ptCount val="9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</c:numCache>
            </c:numRef>
          </c:cat>
          <c:val>
            <c:numRef>
              <c:f>Distribución_Frecuencias!$I$3:$I$11</c:f>
              <c:numCache>
                <c:formatCode>0</c:formatCode>
                <c:ptCount val="9"/>
                <c:pt idx="0">
                  <c:v>20956</c:v>
                </c:pt>
                <c:pt idx="1">
                  <c:v>13456</c:v>
                </c:pt>
                <c:pt idx="2">
                  <c:v>1765800</c:v>
                </c:pt>
                <c:pt idx="3">
                  <c:v>6013136</c:v>
                </c:pt>
                <c:pt idx="4">
                  <c:v>2015860</c:v>
                </c:pt>
                <c:pt idx="5">
                  <c:v>449748</c:v>
                </c:pt>
                <c:pt idx="6">
                  <c:v>332668</c:v>
                </c:pt>
                <c:pt idx="7">
                  <c:v>500000</c:v>
                </c:pt>
                <c:pt idx="8">
                  <c:v>636192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F0-48A9-B7FB-6CD7A2390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777536"/>
        <c:axId val="1"/>
      </c:barChart>
      <c:catAx>
        <c:axId val="90777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medio(d)</a:t>
                </a:r>
              </a:p>
            </c:rich>
          </c:tx>
          <c:layout>
            <c:manualLayout>
              <c:xMode val="edge"/>
              <c:yMode val="edge"/>
              <c:x val="0.44864921614527914"/>
              <c:y val="0.773665575753648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n(d)^2</a:t>
                </a:r>
              </a:p>
            </c:rich>
          </c:tx>
          <c:layout>
            <c:manualLayout>
              <c:xMode val="edge"/>
              <c:yMode val="edge"/>
              <c:x val="3.5135135135135137E-2"/>
              <c:y val="0.345680308479958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7775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orientation="landscape" horizontalDpi="-2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Figura4</a:t>
            </a:r>
          </a:p>
        </c:rich>
      </c:tx>
      <c:layout>
        <c:manualLayout>
          <c:xMode val="edge"/>
          <c:yMode val="edge"/>
          <c:x val="0.14360313315926893"/>
          <c:y val="0.8559705345473791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109660574412535"/>
          <c:y val="5.3498157383927242E-2"/>
          <c:w val="0.64490861618798956"/>
          <c:h val="0.62963215998006683"/>
        </c:manualLayout>
      </c:layout>
      <c:barChart>
        <c:barDir val="col"/>
        <c:grouping val="clustered"/>
        <c:varyColors val="0"/>
        <c:ser>
          <c:idx val="1"/>
          <c:order val="0"/>
          <c:tx>
            <c:v>D*(n^3)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Distribución_Frecuencias!$D$3:$D$11</c:f>
              <c:numCache>
                <c:formatCode>0.0</c:formatCode>
                <c:ptCount val="9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</c:numCache>
            </c:numRef>
          </c:cat>
          <c:val>
            <c:numRef>
              <c:f>Distribución_Frecuencias!$J$3:$J$11</c:f>
              <c:numCache>
                <c:formatCode>0</c:formatCode>
                <c:ptCount val="9"/>
                <c:pt idx="0">
                  <c:v>544856</c:v>
                </c:pt>
                <c:pt idx="1">
                  <c:v>780448</c:v>
                </c:pt>
                <c:pt idx="2">
                  <c:v>158922000</c:v>
                </c:pt>
                <c:pt idx="3">
                  <c:v>733602592</c:v>
                </c:pt>
                <c:pt idx="4">
                  <c:v>310442440</c:v>
                </c:pt>
                <c:pt idx="5">
                  <c:v>83653128</c:v>
                </c:pt>
                <c:pt idx="6">
                  <c:v>72521624</c:v>
                </c:pt>
                <c:pt idx="7">
                  <c:v>125000000</c:v>
                </c:pt>
                <c:pt idx="8">
                  <c:v>179406144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F0-4724-A045-5A5321768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779392"/>
        <c:axId val="1"/>
      </c:barChart>
      <c:catAx>
        <c:axId val="90779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44647519582245432"/>
              <c:y val="0.761319896741302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d*(n^3)</a:t>
                </a:r>
              </a:p>
            </c:rich>
          </c:tx>
          <c:layout>
            <c:manualLayout>
              <c:xMode val="edge"/>
              <c:yMode val="edge"/>
              <c:x val="3.1331592689295036E-2"/>
              <c:y val="0.3251041767927156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7793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Figura5</a:t>
            </a:r>
          </a:p>
        </c:rich>
      </c:tx>
      <c:layout>
        <c:manualLayout>
          <c:xMode val="edge"/>
          <c:yMode val="edge"/>
          <c:x val="6.4864864864864868E-2"/>
          <c:y val="0.8991935483870967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75696362563823"/>
          <c:y val="4.8387096774193547E-2"/>
          <c:w val="0.77297399305056091"/>
          <c:h val="0.75403225806451613"/>
        </c:manualLayout>
      </c:layout>
      <c:barChart>
        <c:barDir val="col"/>
        <c:grouping val="clustered"/>
        <c:varyColors val="0"/>
        <c:ser>
          <c:idx val="0"/>
          <c:order val="0"/>
          <c:tx>
            <c:v>%acumulado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errBars>
            <c:errBarType val="both"/>
            <c:errValType val="percentage"/>
            <c:noEndCap val="0"/>
            <c:val val="5"/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Ref>
              <c:f>Distribución_Frecuencias!$G$3:$G$12</c:f>
              <c:numCache>
                <c:formatCode>0.0</c:formatCode>
                <c:ptCount val="10"/>
                <c:pt idx="0">
                  <c:v>3.9390088945362134</c:v>
                </c:pt>
                <c:pt idx="1">
                  <c:v>4.4472681067344348</c:v>
                </c:pt>
                <c:pt idx="2">
                  <c:v>32.147395171537482</c:v>
                </c:pt>
                <c:pt idx="3">
                  <c:v>83.481575603557815</c:v>
                </c:pt>
                <c:pt idx="4">
                  <c:v>94.282083862770008</c:v>
                </c:pt>
                <c:pt idx="5">
                  <c:v>95.933926302414221</c:v>
                </c:pt>
                <c:pt idx="6">
                  <c:v>96.823379923761109</c:v>
                </c:pt>
                <c:pt idx="7">
                  <c:v>97.839898348157547</c:v>
                </c:pt>
                <c:pt idx="8">
                  <c:v>98.856416772553985</c:v>
                </c:pt>
                <c:pt idx="9">
                  <c:v>99.745870393900873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7B-44D5-8E6D-4E8585006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781712"/>
        <c:axId val="1"/>
      </c:barChart>
      <c:catAx>
        <c:axId val="90781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40270327019933316"/>
              <c:y val="0.854838709677419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</a:t>
                </a:r>
              </a:p>
            </c:rich>
          </c:tx>
          <c:layout>
            <c:manualLayout>
              <c:xMode val="edge"/>
              <c:yMode val="edge"/>
              <c:x val="1.3513513513513514E-2"/>
              <c:y val="0.40725806451612906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7817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Figura6</a:t>
            </a:r>
          </a:p>
        </c:rich>
      </c:tx>
      <c:layout>
        <c:manualLayout>
          <c:xMode val="edge"/>
          <c:yMode val="edge"/>
          <c:x val="8.4210526315789472E-2"/>
          <c:y val="0.8991935483870967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4210526315789474"/>
          <c:y val="5.2419354838709679E-2"/>
          <c:w val="0.70263157894736838"/>
          <c:h val="0.66935483870967738"/>
        </c:manualLayout>
      </c:layout>
      <c:barChart>
        <c:barDir val="col"/>
        <c:grouping val="clustered"/>
        <c:varyColors val="0"/>
        <c:ser>
          <c:idx val="0"/>
          <c:order val="0"/>
          <c:tx>
            <c:v>d*(nd^4)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Ref>
              <c:f>Distribución_Frecuencias!$AA$3:$AA$12</c:f>
              <c:numCache>
                <c:formatCode>General</c:formatCode>
                <c:ptCount val="10"/>
                <c:pt idx="0">
                  <c:v>14166256</c:v>
                </c:pt>
                <c:pt idx="1">
                  <c:v>45265984</c:v>
                </c:pt>
                <c:pt idx="2">
                  <c:v>14302980000</c:v>
                </c:pt>
                <c:pt idx="3">
                  <c:v>89499516224</c:v>
                </c:pt>
                <c:pt idx="4">
                  <c:v>47808135760</c:v>
                </c:pt>
                <c:pt idx="5">
                  <c:v>15559481808</c:v>
                </c:pt>
                <c:pt idx="6">
                  <c:v>15809714032</c:v>
                </c:pt>
                <c:pt idx="7">
                  <c:v>31250000000</c:v>
                </c:pt>
                <c:pt idx="8">
                  <c:v>50592532608</c:v>
                </c:pt>
                <c:pt idx="9">
                  <c:v>68048198512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6A-413D-BDC5-39AE8E7E8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00736"/>
        <c:axId val="1"/>
      </c:barChart>
      <c:catAx>
        <c:axId val="3900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45789473684210524"/>
              <c:y val="0.810483870967741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7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n(d^4)</a:t>
                </a:r>
              </a:p>
            </c:rich>
          </c:tx>
          <c:layout>
            <c:manualLayout>
              <c:xMode val="edge"/>
              <c:yMode val="edge"/>
              <c:x val="3.4210526315789476E-2"/>
              <c:y val="0.326612903225806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00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Figura7</a:t>
            </a:r>
          </a:p>
        </c:rich>
      </c:tx>
      <c:layout>
        <c:manualLayout>
          <c:xMode val="edge"/>
          <c:yMode val="edge"/>
          <c:x val="3.2520325203252036E-2"/>
          <c:y val="0.9015748031496062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86726389752683"/>
          <c:y val="5.1181102362204724E-2"/>
          <c:w val="0.7181590821876116"/>
          <c:h val="0.77165354330708658"/>
        </c:manualLayout>
      </c:layout>
      <c:barChart>
        <c:barDir val="col"/>
        <c:grouping val="clustered"/>
        <c:varyColors val="0"/>
        <c:ser>
          <c:idx val="0"/>
          <c:order val="0"/>
          <c:tx>
            <c:v>Acumulado Log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Ref>
              <c:f>Distribución_Frecuencias!$M$3:$M$12</c:f>
              <c:numCache>
                <c:formatCode>0.00000</c:formatCode>
                <c:ptCount val="10"/>
                <c:pt idx="0">
                  <c:v>1.414973347970818</c:v>
                </c:pt>
                <c:pt idx="1">
                  <c:v>3.1784013415337551</c:v>
                </c:pt>
                <c:pt idx="2">
                  <c:v>5.1326438509730803</c:v>
                </c:pt>
                <c:pt idx="3">
                  <c:v>7.2190036816478287</c:v>
                </c:pt>
                <c:pt idx="4">
                  <c:v>9.4065244024842922</c:v>
                </c:pt>
                <c:pt idx="5">
                  <c:v>11.676037346702209</c:v>
                </c:pt>
                <c:pt idx="6">
                  <c:v>14.014493840306814</c:v>
                </c:pt>
                <c:pt idx="7">
                  <c:v>16.41243384897885</c:v>
                </c:pt>
                <c:pt idx="8">
                  <c:v>18.862682957298212</c:v>
                </c:pt>
                <c:pt idx="9">
                  <c:v>21.359612605371424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3E-48DA-9733-CCC8472AB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595568"/>
        <c:axId val="1"/>
      </c:barChart>
      <c:catAx>
        <c:axId val="100595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41734531151085791"/>
              <c:y val="0.8937007874015747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log d</a:t>
                </a:r>
              </a:p>
            </c:rich>
          </c:tx>
          <c:layout>
            <c:manualLayout>
              <c:xMode val="edge"/>
              <c:yMode val="edge"/>
              <c:x val="1.3550135501355014E-2"/>
              <c:y val="0.39763779527559057"/>
            </c:manualLayout>
          </c:layout>
          <c:overlay val="0"/>
          <c:spPr>
            <a:noFill/>
            <a:ln w="25400">
              <a:noFill/>
            </a:ln>
          </c:spPr>
        </c:title>
        <c:numFmt formatCode="0.0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5955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Figura8</a:t>
            </a:r>
          </a:p>
        </c:rich>
      </c:tx>
      <c:layout>
        <c:manualLayout>
          <c:xMode val="edge"/>
          <c:yMode val="edge"/>
          <c:x val="4.4619422572178477E-2"/>
          <c:y val="0.9015748031496062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34961283426845"/>
          <c:y val="5.1181102362204724E-2"/>
          <c:w val="0.74278405610250597"/>
          <c:h val="0.700787401574803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Ref>
              <c:f>Distribución_Frecuencias!$Q$3:$Q$12</c:f>
              <c:numCache>
                <c:formatCode>0.00000</c:formatCode>
                <c:ptCount val="10"/>
                <c:pt idx="0">
                  <c:v>4.3213083897759086</c:v>
                </c:pt>
                <c:pt idx="1">
                  <c:v>4.1289159784538363</c:v>
                </c:pt>
                <c:pt idx="2">
                  <c:v>6.2469415124832537</c:v>
                </c:pt>
                <c:pt idx="3">
                  <c:v>6.7791010264601006</c:v>
                </c:pt>
                <c:pt idx="4">
                  <c:v>6.3044603673872182</c:v>
                </c:pt>
                <c:pt idx="5">
                  <c:v>5.652969240742669</c:v>
                </c:pt>
                <c:pt idx="6">
                  <c:v>5.5220110272234662</c:v>
                </c:pt>
                <c:pt idx="7">
                  <c:v>5.6989700043360179</c:v>
                </c:pt>
                <c:pt idx="8">
                  <c:v>5.8035882036306656</c:v>
                </c:pt>
                <c:pt idx="9">
                  <c:v>5.8389573361606857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EC-4492-BF20-F372902DE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594640"/>
        <c:axId val="1"/>
      </c:barChart>
      <c:catAx>
        <c:axId val="100594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44357065603020096"/>
              <c:y val="0.8425196850393700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7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Log nd^2</a:t>
                </a:r>
              </a:p>
            </c:rich>
          </c:tx>
          <c:layout>
            <c:manualLayout>
              <c:xMode val="edge"/>
              <c:yMode val="edge"/>
              <c:x val="2.3622047244094488E-2"/>
              <c:y val="0.31889763779527558"/>
            </c:manualLayout>
          </c:layout>
          <c:overlay val="0"/>
          <c:spPr>
            <a:noFill/>
            <a:ln w="25400">
              <a:noFill/>
            </a:ln>
          </c:spPr>
        </c:title>
        <c:numFmt formatCode="0.0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594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Figura9</a:t>
            </a:r>
          </a:p>
        </c:rich>
      </c:tx>
      <c:layout>
        <c:manualLayout>
          <c:xMode val="edge"/>
          <c:yMode val="edge"/>
          <c:x val="4.9046321525885561E-2"/>
          <c:y val="0.8991935483870967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798394124651582"/>
          <c:y val="5.2419354838709679E-2"/>
          <c:w val="0.72479660464466511"/>
          <c:h val="0.68145161290322576"/>
        </c:manualLayout>
      </c:layout>
      <c:barChart>
        <c:barDir val="col"/>
        <c:grouping val="clustered"/>
        <c:varyColors val="0"/>
        <c:ser>
          <c:idx val="0"/>
          <c:order val="0"/>
          <c:tx>
            <c:v>%acumulado Log d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Ref>
              <c:f>Distribución_Frecuencias!$N$3:$N$12</c:f>
              <c:numCache>
                <c:formatCode>0.00000</c:formatCode>
                <c:ptCount val="10"/>
                <c:pt idx="0">
                  <c:v>5.9207154228686516</c:v>
                </c:pt>
                <c:pt idx="1">
                  <c:v>13.299480071389599</c:v>
                </c:pt>
                <c:pt idx="2">
                  <c:v>21.476675622285288</c:v>
                </c:pt>
                <c:pt idx="3">
                  <c:v>30.20669364336279</c:v>
                </c:pt>
                <c:pt idx="4">
                  <c:v>39.360002211524112</c:v>
                </c:pt>
                <c:pt idx="5">
                  <c:v>48.856393299385218</c:v>
                </c:pt>
                <c:pt idx="6">
                  <c:v>58.641266948947184</c:v>
                </c:pt>
                <c:pt idx="7">
                  <c:v>68.67503925484867</c:v>
                </c:pt>
                <c:pt idx="8">
                  <c:v>78.92769009544655</c:v>
                </c:pt>
                <c:pt idx="9">
                  <c:v>89.375667718746612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67-4938-8F9F-901C105D2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589072"/>
        <c:axId val="1"/>
      </c:barChart>
      <c:catAx>
        <c:axId val="100589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44959185278951846"/>
              <c:y val="0.822580645161290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6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 ACU. Log D</a:t>
                </a:r>
              </a:p>
            </c:rich>
          </c:tx>
          <c:layout>
            <c:manualLayout>
              <c:xMode val="edge"/>
              <c:yMode val="edge"/>
              <c:x val="2.7247956403269755E-2"/>
              <c:y val="0.27822580645161288"/>
            </c:manualLayout>
          </c:layout>
          <c:overlay val="0"/>
          <c:spPr>
            <a:noFill/>
            <a:ln w="25400">
              <a:noFill/>
            </a:ln>
          </c:spPr>
        </c:title>
        <c:numFmt formatCode="0.0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5890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Figura10</a:t>
            </a:r>
          </a:p>
        </c:rich>
      </c:tx>
      <c:layout>
        <c:manualLayout>
          <c:xMode val="edge"/>
          <c:yMode val="edge"/>
          <c:x val="2.6385224274406333E-2"/>
          <c:y val="0.89837739794720783"/>
        </c:manualLayout>
      </c:layout>
      <c:overlay val="0"/>
      <c:spPr>
        <a:noFill/>
        <a:ln w="25400">
          <a:noFill/>
        </a:ln>
      </c:spPr>
    </c:title>
    <c:autoTitleDeleted val="0"/>
    <c:view3D>
      <c:rotX val="11"/>
      <c:hPercent val="100"/>
      <c:rotY val="13"/>
      <c:depthPercent val="100"/>
      <c:rAngAx val="0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7.1240197322566229E-2"/>
          <c:y val="1.6260227150927141E-2"/>
          <c:w val="0.6121379918087172"/>
          <c:h val="0.72358010821625784"/>
        </c:manualLayout>
      </c:layout>
      <c:bar3DChart>
        <c:barDir val="col"/>
        <c:grouping val="standard"/>
        <c:varyColors val="0"/>
        <c:ser>
          <c:idx val="0"/>
          <c:order val="0"/>
          <c:tx>
            <c:v>%logd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Ref>
              <c:f>Distribución_Frecuencias!$N$3:$N$12</c:f>
              <c:numCache>
                <c:formatCode>0.00000</c:formatCode>
                <c:ptCount val="10"/>
                <c:pt idx="0">
                  <c:v>5.9207154228686516</c:v>
                </c:pt>
                <c:pt idx="1">
                  <c:v>13.299480071389599</c:v>
                </c:pt>
                <c:pt idx="2">
                  <c:v>21.476675622285288</c:v>
                </c:pt>
                <c:pt idx="3">
                  <c:v>30.20669364336279</c:v>
                </c:pt>
                <c:pt idx="4">
                  <c:v>39.360002211524112</c:v>
                </c:pt>
                <c:pt idx="5">
                  <c:v>48.856393299385218</c:v>
                </c:pt>
                <c:pt idx="6">
                  <c:v>58.641266948947184</c:v>
                </c:pt>
                <c:pt idx="7">
                  <c:v>68.67503925484867</c:v>
                </c:pt>
                <c:pt idx="8">
                  <c:v>78.92769009544655</c:v>
                </c:pt>
                <c:pt idx="9">
                  <c:v>89.375667718746612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E9-419B-AA88-79D16DD3D9D1}"/>
            </c:ext>
          </c:extLst>
        </c:ser>
        <c:ser>
          <c:idx val="1"/>
          <c:order val="1"/>
          <c:tx>
            <c:v>%lognd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Lit>
              <c:formatCode>General</c:formatCode>
              <c:ptCount val="9"/>
              <c:pt idx="0">
                <c:v>9.80511567078171</c:v>
              </c:pt>
              <c:pt idx="1">
                <c:v>21.279624709928608</c:v>
              </c:pt>
              <c:pt idx="2">
                <c:v>32.601937818866553</c:v>
              </c:pt>
              <c:pt idx="3">
                <c:v>44.122878949266642</c:v>
              </c:pt>
              <c:pt idx="4">
                <c:v>55.004731226364456</c:v>
              </c:pt>
              <c:pt idx="5">
                <c:v>65.56472734406816</c:v>
              </c:pt>
              <c:pt idx="6">
                <c:v>75.61495720086161</c:v>
              </c:pt>
              <c:pt idx="7">
                <c:v>83.77223997464732</c:v>
              </c:pt>
              <c:pt idx="8">
                <c:v>91.55945060947704</c:v>
              </c:pt>
            </c:numLit>
          </c:val>
          <c:extLst>
            <c:ext xmlns:c16="http://schemas.microsoft.com/office/drawing/2014/chart" uri="{C3380CC4-5D6E-409C-BE32-E72D297353CC}">
              <c16:uniqueId val="{00000001-74E9-419B-AA88-79D16DD3D9D1}"/>
            </c:ext>
          </c:extLst>
        </c:ser>
        <c:ser>
          <c:idx val="2"/>
          <c:order val="2"/>
          <c:tx>
            <c:v>%log (nd^2)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Lit>
              <c:formatCode>General</c:formatCode>
              <c:ptCount val="9"/>
              <c:pt idx="0">
                <c:v>8.7166361964623285</c:v>
              </c:pt>
              <c:pt idx="1">
                <c:v>18.996605259470261</c:v>
              </c:pt>
              <c:pt idx="2">
                <c:v>29.49488368806125</c:v>
              </c:pt>
              <c:pt idx="3">
                <c:v>40.341427178742293</c:v>
              </c:pt>
              <c:pt idx="4">
                <c:v>50.964489064320524</c:v>
              </c:pt>
              <c:pt idx="5">
                <c:v>61.530339498475243</c:v>
              </c:pt>
              <c:pt idx="6">
                <c:v>71.899927201984795</c:v>
              </c:pt>
              <c:pt idx="7">
                <c:v>81.194724676878707</c:v>
              </c:pt>
              <c:pt idx="8">
                <c:v>90.351956562847505</c:v>
              </c:pt>
            </c:numLit>
          </c:val>
          <c:extLst>
            <c:ext xmlns:c16="http://schemas.microsoft.com/office/drawing/2014/chart" uri="{C3380CC4-5D6E-409C-BE32-E72D297353CC}">
              <c16:uniqueId val="{00000002-74E9-419B-AA88-79D16DD3D9D1}"/>
            </c:ext>
          </c:extLst>
        </c:ser>
        <c:ser>
          <c:idx val="3"/>
          <c:order val="3"/>
          <c:tx>
            <c:v>%log(nd^3)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Lit>
              <c:formatCode>General</c:formatCode>
              <c:ptCount val="9"/>
              <c:pt idx="0">
                <c:v>8.2235727581557008</c:v>
              </c:pt>
              <c:pt idx="1">
                <c:v>17.962434706398717</c:v>
              </c:pt>
              <c:pt idx="2">
                <c:v>28.087438872716803</c:v>
              </c:pt>
              <c:pt idx="3">
                <c:v>38.628491238511302</c:v>
              </c:pt>
              <c:pt idx="4">
                <c:v>49.134325300089316</c:v>
              </c:pt>
              <c:pt idx="5">
                <c:v>59.702827644056185</c:v>
              </c:pt>
              <c:pt idx="6">
                <c:v>70.217079240332765</c:v>
              </c:pt>
              <c:pt idx="7">
                <c:v>80.027152311032879</c:v>
              </c:pt>
              <c:pt idx="8">
                <c:v>89.804981465555741</c:v>
              </c:pt>
            </c:numLit>
          </c:val>
          <c:extLst>
            <c:ext xmlns:c16="http://schemas.microsoft.com/office/drawing/2014/chart" uri="{C3380CC4-5D6E-409C-BE32-E72D297353CC}">
              <c16:uniqueId val="{00000003-74E9-419B-AA88-79D16DD3D9D1}"/>
            </c:ext>
          </c:extLst>
        </c:ser>
        <c:ser>
          <c:idx val="4"/>
          <c:order val="4"/>
          <c:tx>
            <c:v>%log(nd^4)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Lit>
              <c:formatCode>General</c:formatCode>
              <c:ptCount val="9"/>
              <c:pt idx="0">
                <c:v>7.9422973207974739</c:v>
              </c:pt>
              <c:pt idx="1">
                <c:v>17.372476595496764</c:v>
              </c:pt>
              <c:pt idx="2">
                <c:v>27.284540857497529</c:v>
              </c:pt>
              <c:pt idx="3">
                <c:v>37.651321226859622</c:v>
              </c:pt>
              <c:pt idx="4">
                <c:v>48.09028091710023</c:v>
              </c:pt>
              <c:pt idx="5">
                <c:v>58.660296082814355</c:v>
              </c:pt>
              <c:pt idx="6">
                <c:v>69.257073367565695</c:v>
              </c:pt>
              <c:pt idx="7">
                <c:v>79.361093134188295</c:v>
              </c:pt>
              <c:pt idx="8">
                <c:v>89.492951313323829</c:v>
              </c:pt>
            </c:numLit>
          </c:val>
          <c:extLst>
            <c:ext xmlns:c16="http://schemas.microsoft.com/office/drawing/2014/chart" uri="{C3380CC4-5D6E-409C-BE32-E72D297353CC}">
              <c16:uniqueId val="{00000004-74E9-419B-AA88-79D16DD3D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0592320"/>
        <c:axId val="1"/>
        <c:axId val="2"/>
      </c:bar3DChart>
      <c:catAx>
        <c:axId val="100592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21899763848780116"/>
              <c:y val="0.772360711008684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592320"/>
        <c:crosses val="autoZero"/>
        <c:crossBetween val="between"/>
      </c:valAx>
      <c:serAx>
        <c:axId val="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 Acumulado</a:t>
                </a:r>
              </a:p>
            </c:rich>
          </c:tx>
          <c:layout>
            <c:manualLayout>
              <c:xMode val="edge"/>
              <c:yMode val="edge"/>
              <c:x val="0.79683488112798562"/>
              <c:y val="0.666669227322194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tickLblSkip val="3"/>
        <c:tickMarkSkip val="1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460543418193319"/>
          <c:y val="0.16905340665763519"/>
          <c:w val="0.1697630999419211"/>
          <c:h val="0.340487847211856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Figura11</a:t>
            </a:r>
          </a:p>
        </c:rich>
      </c:tx>
      <c:layout>
        <c:manualLayout>
          <c:xMode val="edge"/>
          <c:yMode val="edge"/>
          <c:x val="3.2786885245901641E-2"/>
          <c:y val="0.9015748031496062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945408409666393"/>
          <c:y val="5.1181102362204724E-2"/>
          <c:w val="0.73770688638492143"/>
          <c:h val="0.75984251968503935"/>
        </c:manualLayout>
      </c:layout>
      <c:barChart>
        <c:barDir val="col"/>
        <c:grouping val="clustered"/>
        <c:varyColors val="0"/>
        <c:ser>
          <c:idx val="0"/>
          <c:order val="0"/>
          <c:tx>
            <c:v>Diametro por log nd^2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Ref>
              <c:f>Distribución_Frecuencias!$T$3:$T$12</c:f>
              <c:numCache>
                <c:formatCode>0.00000</c:formatCode>
                <c:ptCount val="10"/>
                <c:pt idx="0">
                  <c:v>7.0064206403805516</c:v>
                </c:pt>
                <c:pt idx="1">
                  <c:v>13.700902849121084</c:v>
                </c:pt>
                <c:pt idx="2">
                  <c:v>23.829478735042173</c:v>
                </c:pt>
                <c:pt idx="3">
                  <c:v>34.820879734654262</c:v>
                </c:pt>
                <c:pt idx="4">
                  <c:v>45.042714711540413</c:v>
                </c:pt>
                <c:pt idx="5">
                  <c:v>54.208244406547834</c:v>
                </c:pt>
                <c:pt idx="6">
                  <c:v>63.161442963051186</c:v>
                </c:pt>
                <c:pt idx="7">
                  <c:v>72.401556712340934</c:v>
                </c:pt>
                <c:pt idx="8">
                  <c:v>81.811294807958689</c:v>
                </c:pt>
                <c:pt idx="9">
                  <c:v>91.278379197300126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67-4D42-95D1-D1DFD205A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593248"/>
        <c:axId val="1"/>
      </c:barChart>
      <c:catAx>
        <c:axId val="100593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43442737690575561"/>
              <c:y val="0.8818897637795275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%Acumulado de log nd^2</a:t>
                </a:r>
              </a:p>
            </c:rich>
          </c:tx>
          <c:layout>
            <c:manualLayout>
              <c:xMode val="edge"/>
              <c:yMode val="edge"/>
              <c:x val="1.3661202185792349E-2"/>
              <c:y val="0.21653543307086615"/>
            </c:manualLayout>
          </c:layout>
          <c:overlay val="0"/>
          <c:spPr>
            <a:noFill/>
            <a:ln w="25400">
              <a:noFill/>
            </a:ln>
          </c:spPr>
        </c:title>
        <c:numFmt formatCode="0.0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5932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orientation="landscape" horizontalDpi="-2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Figura12</a:t>
            </a:r>
          </a:p>
        </c:rich>
      </c:tx>
      <c:layout>
        <c:manualLayout>
          <c:xMode val="edge"/>
          <c:yMode val="edge"/>
          <c:x val="2.1108179419525065E-2"/>
          <c:y val="0.8814245847727530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941975621979642"/>
          <c:y val="4.7430921579563939E-2"/>
          <c:w val="0.72559460235947082"/>
          <c:h val="0.65217517171900419"/>
        </c:manualLayout>
      </c:layout>
      <c:barChart>
        <c:barDir val="col"/>
        <c:grouping val="clustered"/>
        <c:varyColors val="0"/>
        <c:ser>
          <c:idx val="0"/>
          <c:order val="0"/>
          <c:tx>
            <c:v>Diametro por log nd^3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49677966004445362"/>
                  <c:y val="-3.9525615416239529E-2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cat>
            <c:numRef>
              <c:f>Distribución_Frecuencias!$D$3:$D$10</c:f>
              <c:numCache>
                <c:formatCode>0.0</c:formatCode>
                <c:ptCount val="8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</c:numCache>
            </c:numRef>
          </c:cat>
          <c:val>
            <c:numRef>
              <c:f>Distribución_Frecuencias!$U$3:$U$10</c:f>
              <c:numCache>
                <c:formatCode>0.00000</c:formatCode>
                <c:ptCount val="8"/>
                <c:pt idx="0">
                  <c:v>6.7032140669511984</c:v>
                </c:pt>
                <c:pt idx="1">
                  <c:v>13.588796889815306</c:v>
                </c:pt>
                <c:pt idx="2">
                  <c:v>23.172407774834586</c:v>
                </c:pt>
                <c:pt idx="3">
                  <c:v>33.532268856360744</c:v>
                </c:pt>
                <c:pt idx="4">
                  <c:v>43.455694812287504</c:v>
                </c:pt>
                <c:pt idx="5">
                  <c:v>52.713624679633718</c:v>
                </c:pt>
                <c:pt idx="6">
                  <c:v>61.899086424252474</c:v>
                </c:pt>
                <c:pt idx="7">
                  <c:v>71.360846424791347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74-458C-86A9-0B1C65037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302928"/>
        <c:axId val="1"/>
      </c:barChart>
      <c:catAx>
        <c:axId val="88302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40633300784631471"/>
              <c:y val="0.786562924693701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 acumulado</a:t>
                </a:r>
              </a:p>
            </c:rich>
          </c:tx>
          <c:layout>
            <c:manualLayout>
              <c:xMode val="edge"/>
              <c:yMode val="edge"/>
              <c:x val="1.3192612137203167E-2"/>
              <c:y val="0.25296484184536222"/>
            </c:manualLayout>
          </c:layout>
          <c:overlay val="0"/>
          <c:spPr>
            <a:noFill/>
            <a:ln w="25400">
              <a:noFill/>
            </a:ln>
          </c:spPr>
        </c:title>
        <c:numFmt formatCode="0.0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3029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Figura1</a:t>
            </a:r>
          </a:p>
        </c:rich>
      </c:tx>
      <c:layout>
        <c:manualLayout>
          <c:xMode val="edge"/>
          <c:yMode val="edge"/>
          <c:x val="8.2621381728993276E-2"/>
          <c:y val="0.792532862852724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75251722900314"/>
          <c:y val="4.9792632003355167E-2"/>
          <c:w val="0.76068587708633006"/>
          <c:h val="0.56016711003774566"/>
        </c:manualLayout>
      </c:layout>
      <c:barChart>
        <c:barDir val="col"/>
        <c:grouping val="clustered"/>
        <c:varyColors val="0"/>
        <c:ser>
          <c:idx val="0"/>
          <c:order val="0"/>
          <c:tx>
            <c:v>CANTIDAD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Ref>
              <c:f>Distribución_Frecuencias!$E$3:$E$12</c:f>
              <c:numCache>
                <c:formatCode>0</c:formatCode>
                <c:ptCount val="10"/>
                <c:pt idx="0">
                  <c:v>31</c:v>
                </c:pt>
                <c:pt idx="1">
                  <c:v>4</c:v>
                </c:pt>
                <c:pt idx="2">
                  <c:v>218</c:v>
                </c:pt>
                <c:pt idx="3">
                  <c:v>404</c:v>
                </c:pt>
                <c:pt idx="4">
                  <c:v>85</c:v>
                </c:pt>
                <c:pt idx="5">
                  <c:v>13</c:v>
                </c:pt>
                <c:pt idx="6">
                  <c:v>7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F-4FFF-BAC9-292EE13AE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208032"/>
        <c:axId val="1"/>
      </c:barChart>
      <c:catAx>
        <c:axId val="91208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 medio (d)</a:t>
                </a:r>
              </a:p>
            </c:rich>
          </c:tx>
          <c:layout>
            <c:manualLayout>
              <c:xMode val="edge"/>
              <c:yMode val="edge"/>
              <c:x val="0.36467326199609668"/>
              <c:y val="0.6887979873885059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</a:t>
                </a:r>
              </a:p>
            </c:rich>
          </c:tx>
          <c:layout>
            <c:manualLayout>
              <c:xMode val="edge"/>
              <c:yMode val="edge"/>
              <c:x val="3.9886039886039885E-2"/>
              <c:y val="0.2863074895721022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2080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orientation="landscape" horizontalDpi="-2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Figura2 </a:t>
            </a:r>
          </a:p>
        </c:rich>
      </c:tx>
      <c:layout>
        <c:manualLayout>
          <c:xMode val="edge"/>
          <c:yMode val="edge"/>
          <c:x val="0.14199429682240727"/>
          <c:y val="0.8174291284128901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2628741958468"/>
          <c:y val="0.21161868601425946"/>
          <c:w val="0.69486507338243686"/>
          <c:h val="0.44813368803019649"/>
        </c:manualLayout>
      </c:layout>
      <c:barChart>
        <c:barDir val="col"/>
        <c:grouping val="clustered"/>
        <c:varyColors val="0"/>
        <c:ser>
          <c:idx val="0"/>
          <c:order val="0"/>
          <c:tx>
            <c:v>diametro*cantidad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Distribución_Frecuencias!$D$3:$D$11</c:f>
              <c:numCache>
                <c:formatCode>0.0</c:formatCode>
                <c:ptCount val="9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</c:numCache>
            </c:numRef>
          </c:cat>
          <c:val>
            <c:numRef>
              <c:f>Distribución_Frecuencias!$H$3:$H$11</c:f>
              <c:numCache>
                <c:formatCode>0</c:formatCode>
                <c:ptCount val="9"/>
                <c:pt idx="0">
                  <c:v>806</c:v>
                </c:pt>
                <c:pt idx="1">
                  <c:v>232</c:v>
                </c:pt>
                <c:pt idx="2">
                  <c:v>19620</c:v>
                </c:pt>
                <c:pt idx="3">
                  <c:v>49288</c:v>
                </c:pt>
                <c:pt idx="4">
                  <c:v>13090</c:v>
                </c:pt>
                <c:pt idx="5">
                  <c:v>2418</c:v>
                </c:pt>
                <c:pt idx="6">
                  <c:v>1526</c:v>
                </c:pt>
                <c:pt idx="7">
                  <c:v>2000</c:v>
                </c:pt>
                <c:pt idx="8">
                  <c:v>2256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8-4885-81C2-D0236E1FF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207104"/>
        <c:axId val="1"/>
      </c:barChart>
      <c:catAx>
        <c:axId val="91207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42296126528852485"/>
              <c:y val="0.7385905185088378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 * d</a:t>
                </a:r>
              </a:p>
            </c:rich>
          </c:tx>
          <c:layout>
            <c:manualLayout>
              <c:xMode val="edge"/>
              <c:yMode val="edge"/>
              <c:x val="6.6465164476918775E-2"/>
              <c:y val="0.3941917426296816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2071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orientation="landscape" horizontalDpi="-2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figura3</a:t>
            </a:r>
          </a:p>
        </c:rich>
      </c:tx>
      <c:layout>
        <c:manualLayout>
          <c:xMode val="edge"/>
          <c:yMode val="edge"/>
          <c:x val="0.12979382002028506"/>
          <c:y val="0.8648686481757348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598888040675817"/>
          <c:y val="5.4054291835109777E-2"/>
          <c:w val="0.69616719719993658"/>
          <c:h val="0.65315602634090975"/>
        </c:manualLayout>
      </c:layout>
      <c:barChart>
        <c:barDir val="col"/>
        <c:grouping val="clustered"/>
        <c:varyColors val="0"/>
        <c:ser>
          <c:idx val="0"/>
          <c:order val="0"/>
          <c:tx>
            <c:v>diametro x cantidad ^2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Distribución_Frecuencias!$D$3:$D$11</c:f>
              <c:numCache>
                <c:formatCode>0.0</c:formatCode>
                <c:ptCount val="9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</c:numCache>
            </c:numRef>
          </c:cat>
          <c:val>
            <c:numRef>
              <c:f>Distribución_Frecuencias!$I$3:$I$11</c:f>
              <c:numCache>
                <c:formatCode>0</c:formatCode>
                <c:ptCount val="9"/>
                <c:pt idx="0">
                  <c:v>20956</c:v>
                </c:pt>
                <c:pt idx="1">
                  <c:v>13456</c:v>
                </c:pt>
                <c:pt idx="2">
                  <c:v>1765800</c:v>
                </c:pt>
                <c:pt idx="3">
                  <c:v>6013136</c:v>
                </c:pt>
                <c:pt idx="4">
                  <c:v>2015860</c:v>
                </c:pt>
                <c:pt idx="5">
                  <c:v>449748</c:v>
                </c:pt>
                <c:pt idx="6">
                  <c:v>332668</c:v>
                </c:pt>
                <c:pt idx="7">
                  <c:v>500000</c:v>
                </c:pt>
                <c:pt idx="8">
                  <c:v>636192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4D-4095-8F61-6BEA0A207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201536"/>
        <c:axId val="1"/>
      </c:barChart>
      <c:catAx>
        <c:axId val="91201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medio(d)</a:t>
                </a:r>
              </a:p>
            </c:rich>
          </c:tx>
          <c:layout>
            <c:manualLayout>
              <c:xMode val="edge"/>
              <c:yMode val="edge"/>
              <c:x val="0.4365794098746506"/>
              <c:y val="0.7657690761627770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n(d)^2</a:t>
                </a:r>
              </a:p>
            </c:rich>
          </c:tx>
          <c:layout>
            <c:manualLayout>
              <c:xMode val="edge"/>
              <c:yMode val="edge"/>
              <c:x val="3.8348082595870206E-2"/>
              <c:y val="0.3333347520749095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2015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orientation="landscape" horizontalDpi="-2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Figura4</a:t>
            </a:r>
          </a:p>
        </c:rich>
      </c:tx>
      <c:layout>
        <c:manualLayout>
          <c:xMode val="edge"/>
          <c:yMode val="edge"/>
          <c:x val="0.13595195413253458"/>
          <c:y val="0.8520198203924059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7492487686000766"/>
          <c:y val="5.8296091770800716E-2"/>
          <c:w val="0.62537856604419317"/>
          <c:h val="0.60538249146600742"/>
        </c:manualLayout>
      </c:layout>
      <c:barChart>
        <c:barDir val="col"/>
        <c:grouping val="clustered"/>
        <c:varyColors val="0"/>
        <c:ser>
          <c:idx val="1"/>
          <c:order val="0"/>
          <c:tx>
            <c:v>D*(n^3)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Distribución_Frecuencias!$D$3:$D$11</c:f>
              <c:numCache>
                <c:formatCode>0.0</c:formatCode>
                <c:ptCount val="9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</c:numCache>
            </c:numRef>
          </c:cat>
          <c:val>
            <c:numRef>
              <c:f>Distribución_Frecuencias!$J$3:$J$11</c:f>
              <c:numCache>
                <c:formatCode>0</c:formatCode>
                <c:ptCount val="9"/>
                <c:pt idx="0">
                  <c:v>544856</c:v>
                </c:pt>
                <c:pt idx="1">
                  <c:v>780448</c:v>
                </c:pt>
                <c:pt idx="2">
                  <c:v>158922000</c:v>
                </c:pt>
                <c:pt idx="3">
                  <c:v>733602592</c:v>
                </c:pt>
                <c:pt idx="4">
                  <c:v>310442440</c:v>
                </c:pt>
                <c:pt idx="5">
                  <c:v>83653128</c:v>
                </c:pt>
                <c:pt idx="6">
                  <c:v>72521624</c:v>
                </c:pt>
                <c:pt idx="7">
                  <c:v>125000000</c:v>
                </c:pt>
                <c:pt idx="8">
                  <c:v>179406144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D-4F22-98D8-B15F88743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202464"/>
        <c:axId val="1"/>
      </c:barChart>
      <c:catAx>
        <c:axId val="91202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42900360797839748"/>
              <c:y val="0.7488803361463225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d*(n^3)</a:t>
                </a:r>
              </a:p>
            </c:rich>
          </c:tx>
          <c:layout>
            <c:manualLayout>
              <c:xMode val="edge"/>
              <c:yMode val="edge"/>
              <c:x val="3.6253753583395734E-2"/>
              <c:y val="0.3139018160846485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2024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orientation="landscape" horizontalDpi="-2" verticalDpi="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Figura5</a:t>
            </a:r>
          </a:p>
        </c:rich>
      </c:tx>
      <c:layout>
        <c:manualLayout>
          <c:xMode val="edge"/>
          <c:yMode val="edge"/>
          <c:x val="2.9498525073746312E-2"/>
          <c:y val="0.89795918367346939"/>
        </c:manualLayout>
      </c:layout>
      <c:overlay val="0"/>
      <c:spPr>
        <a:noFill/>
        <a:ln w="25400">
          <a:noFill/>
        </a:ln>
      </c:spPr>
    </c:title>
    <c:autoTitleDeleted val="0"/>
    <c:view3D>
      <c:rotX val="11"/>
      <c:hPercent val="100"/>
      <c:rotY val="13"/>
      <c:depthPercent val="100"/>
      <c:rAngAx val="0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7.0796664122027453E-2"/>
          <c:y val="1.6326530612244899E-2"/>
          <c:w val="0.63422011609316264"/>
          <c:h val="0.73469387755102045"/>
        </c:manualLayout>
      </c:layout>
      <c:bar3DChart>
        <c:barDir val="col"/>
        <c:grouping val="standard"/>
        <c:varyColors val="0"/>
        <c:ser>
          <c:idx val="0"/>
          <c:order val="0"/>
          <c:tx>
            <c:v>%logd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Ref>
              <c:f>Distribución_Frecuencias!$N$3:$N$12</c:f>
              <c:numCache>
                <c:formatCode>0.00000</c:formatCode>
                <c:ptCount val="10"/>
                <c:pt idx="0">
                  <c:v>5.9207154228686516</c:v>
                </c:pt>
                <c:pt idx="1">
                  <c:v>13.299480071389599</c:v>
                </c:pt>
                <c:pt idx="2">
                  <c:v>21.476675622285288</c:v>
                </c:pt>
                <c:pt idx="3">
                  <c:v>30.20669364336279</c:v>
                </c:pt>
                <c:pt idx="4">
                  <c:v>39.360002211524112</c:v>
                </c:pt>
                <c:pt idx="5">
                  <c:v>48.856393299385218</c:v>
                </c:pt>
                <c:pt idx="6">
                  <c:v>58.641266948947184</c:v>
                </c:pt>
                <c:pt idx="7">
                  <c:v>68.67503925484867</c:v>
                </c:pt>
                <c:pt idx="8">
                  <c:v>78.92769009544655</c:v>
                </c:pt>
                <c:pt idx="9">
                  <c:v>89.375667718746612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EA-4E5A-A84D-33A3B14289C9}"/>
            </c:ext>
          </c:extLst>
        </c:ser>
        <c:ser>
          <c:idx val="1"/>
          <c:order val="1"/>
          <c:tx>
            <c:v>%lognd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Lit>
              <c:formatCode>General</c:formatCode>
              <c:ptCount val="9"/>
              <c:pt idx="0">
                <c:v>9.80511567078171</c:v>
              </c:pt>
              <c:pt idx="1">
                <c:v>21.279624709928608</c:v>
              </c:pt>
              <c:pt idx="2">
                <c:v>32.601937818866553</c:v>
              </c:pt>
              <c:pt idx="3">
                <c:v>44.122878949266642</c:v>
              </c:pt>
              <c:pt idx="4">
                <c:v>55.004731226364456</c:v>
              </c:pt>
              <c:pt idx="5">
                <c:v>65.56472734406816</c:v>
              </c:pt>
              <c:pt idx="6">
                <c:v>75.61495720086161</c:v>
              </c:pt>
              <c:pt idx="7">
                <c:v>83.77223997464732</c:v>
              </c:pt>
              <c:pt idx="8">
                <c:v>91.55945060947704</c:v>
              </c:pt>
            </c:numLit>
          </c:val>
          <c:extLst>
            <c:ext xmlns:c16="http://schemas.microsoft.com/office/drawing/2014/chart" uri="{C3380CC4-5D6E-409C-BE32-E72D297353CC}">
              <c16:uniqueId val="{00000001-33EA-4E5A-A84D-33A3B14289C9}"/>
            </c:ext>
          </c:extLst>
        </c:ser>
        <c:ser>
          <c:idx val="2"/>
          <c:order val="2"/>
          <c:tx>
            <c:v>%log (nd^2)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Lit>
              <c:formatCode>General</c:formatCode>
              <c:ptCount val="9"/>
              <c:pt idx="0">
                <c:v>8.7166361964623285</c:v>
              </c:pt>
              <c:pt idx="1">
                <c:v>18.996605259470261</c:v>
              </c:pt>
              <c:pt idx="2">
                <c:v>29.49488368806125</c:v>
              </c:pt>
              <c:pt idx="3">
                <c:v>40.341427178742293</c:v>
              </c:pt>
              <c:pt idx="4">
                <c:v>50.964489064320524</c:v>
              </c:pt>
              <c:pt idx="5">
                <c:v>61.530339498475243</c:v>
              </c:pt>
              <c:pt idx="6">
                <c:v>71.899927201984795</c:v>
              </c:pt>
              <c:pt idx="7">
                <c:v>81.194724676878707</c:v>
              </c:pt>
              <c:pt idx="8">
                <c:v>90.351956562847505</c:v>
              </c:pt>
            </c:numLit>
          </c:val>
          <c:extLst>
            <c:ext xmlns:c16="http://schemas.microsoft.com/office/drawing/2014/chart" uri="{C3380CC4-5D6E-409C-BE32-E72D297353CC}">
              <c16:uniqueId val="{00000002-33EA-4E5A-A84D-33A3B14289C9}"/>
            </c:ext>
          </c:extLst>
        </c:ser>
        <c:ser>
          <c:idx val="3"/>
          <c:order val="3"/>
          <c:tx>
            <c:v>%log(nd^3)</c:v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Lit>
              <c:formatCode>General</c:formatCode>
              <c:ptCount val="9"/>
              <c:pt idx="0">
                <c:v>8.2235727581557008</c:v>
              </c:pt>
              <c:pt idx="1">
                <c:v>17.962434706398717</c:v>
              </c:pt>
              <c:pt idx="2">
                <c:v>28.087438872716803</c:v>
              </c:pt>
              <c:pt idx="3">
                <c:v>38.628491238511302</c:v>
              </c:pt>
              <c:pt idx="4">
                <c:v>49.134325300089316</c:v>
              </c:pt>
              <c:pt idx="5">
                <c:v>59.702827644056185</c:v>
              </c:pt>
              <c:pt idx="6">
                <c:v>70.217079240332765</c:v>
              </c:pt>
              <c:pt idx="7">
                <c:v>80.027152311032879</c:v>
              </c:pt>
              <c:pt idx="8">
                <c:v>89.804981465555741</c:v>
              </c:pt>
            </c:numLit>
          </c:val>
          <c:extLst>
            <c:ext xmlns:c16="http://schemas.microsoft.com/office/drawing/2014/chart" uri="{C3380CC4-5D6E-409C-BE32-E72D297353CC}">
              <c16:uniqueId val="{00000003-33EA-4E5A-A84D-33A3B14289C9}"/>
            </c:ext>
          </c:extLst>
        </c:ser>
        <c:ser>
          <c:idx val="4"/>
          <c:order val="4"/>
          <c:tx>
            <c:v>%log(nd^4)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Distribución_Frecuencias!$D$3:$D$12</c:f>
              <c:numCache>
                <c:formatCode>0.0</c:formatCode>
                <c:ptCount val="10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  <c:pt idx="8">
                  <c:v>282</c:v>
                </c:pt>
                <c:pt idx="9">
                  <c:v>314</c:v>
                </c:pt>
              </c:numCache>
            </c:numRef>
          </c:cat>
          <c:val>
            <c:numLit>
              <c:formatCode>General</c:formatCode>
              <c:ptCount val="9"/>
              <c:pt idx="0">
                <c:v>7.9422973207974739</c:v>
              </c:pt>
              <c:pt idx="1">
                <c:v>17.372476595496764</c:v>
              </c:pt>
              <c:pt idx="2">
                <c:v>27.284540857497529</c:v>
              </c:pt>
              <c:pt idx="3">
                <c:v>37.651321226859622</c:v>
              </c:pt>
              <c:pt idx="4">
                <c:v>48.09028091710023</c:v>
              </c:pt>
              <c:pt idx="5">
                <c:v>58.660296082814355</c:v>
              </c:pt>
              <c:pt idx="6">
                <c:v>69.257073367565695</c:v>
              </c:pt>
              <c:pt idx="7">
                <c:v>79.361093134188295</c:v>
              </c:pt>
              <c:pt idx="8">
                <c:v>89.492951313323829</c:v>
              </c:pt>
            </c:numLit>
          </c:val>
          <c:extLst>
            <c:ext xmlns:c16="http://schemas.microsoft.com/office/drawing/2014/chart" uri="{C3380CC4-5D6E-409C-BE32-E72D297353CC}">
              <c16:uniqueId val="{00000004-33EA-4E5A-A84D-33A3B1428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390992"/>
        <c:axId val="1"/>
        <c:axId val="2"/>
      </c:bar3DChart>
      <c:catAx>
        <c:axId val="97390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22123955744469995"/>
              <c:y val="0.742857142857142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390992"/>
        <c:crosses val="autoZero"/>
        <c:crossBetween val="between"/>
      </c:valAx>
      <c:serAx>
        <c:axId val="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% Acumulado</a:t>
                </a:r>
              </a:p>
            </c:rich>
          </c:tx>
          <c:layout>
            <c:manualLayout>
              <c:xMode val="edge"/>
              <c:yMode val="edge"/>
              <c:x val="0.80236204987650883"/>
              <c:y val="0.64897959183673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tickLblSkip val="2"/>
        <c:tickMarkSkip val="1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221866501416937"/>
          <c:y val="0.16507724196641932"/>
          <c:w val="0.18919516491196373"/>
          <c:h val="0.34211660291591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orientation="landscape" horizontalDpi="-2" verticalDpi="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Figura6</a:t>
            </a:r>
          </a:p>
        </c:rich>
      </c:tx>
      <c:layout>
        <c:manualLayout>
          <c:xMode val="edge"/>
          <c:yMode val="edge"/>
          <c:x val="2.4169068203650338E-2"/>
          <c:y val="0.8816326530612245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24799708505989"/>
          <c:y val="4.8979591836734691E-2"/>
          <c:w val="0.72205544581914094"/>
          <c:h val="0.65714285714285714"/>
        </c:manualLayout>
      </c:layout>
      <c:barChart>
        <c:barDir val="col"/>
        <c:grouping val="clustered"/>
        <c:varyColors val="0"/>
        <c:ser>
          <c:idx val="0"/>
          <c:order val="0"/>
          <c:tx>
            <c:v>Diametro por log nd^3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49104556176389064"/>
                  <c:y val="-3.5689110289785206E-2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5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cat>
            <c:numRef>
              <c:f>Distribución_Frecuencias!$D$3:$D$10</c:f>
              <c:numCache>
                <c:formatCode>0.0</c:formatCode>
                <c:ptCount val="8"/>
                <c:pt idx="0">
                  <c:v>26</c:v>
                </c:pt>
                <c:pt idx="1">
                  <c:v>58</c:v>
                </c:pt>
                <c:pt idx="2">
                  <c:v>90</c:v>
                </c:pt>
                <c:pt idx="3">
                  <c:v>122</c:v>
                </c:pt>
                <c:pt idx="4">
                  <c:v>154</c:v>
                </c:pt>
                <c:pt idx="5">
                  <c:v>186</c:v>
                </c:pt>
                <c:pt idx="6">
                  <c:v>218</c:v>
                </c:pt>
                <c:pt idx="7">
                  <c:v>250</c:v>
                </c:pt>
              </c:numCache>
            </c:numRef>
          </c:cat>
          <c:val>
            <c:numRef>
              <c:f>Distribución_Frecuencias!$U$3:$U$10</c:f>
              <c:numCache>
                <c:formatCode>0.00000</c:formatCode>
                <c:ptCount val="8"/>
                <c:pt idx="0">
                  <c:v>6.7032140669511984</c:v>
                </c:pt>
                <c:pt idx="1">
                  <c:v>13.588796889815306</c:v>
                </c:pt>
                <c:pt idx="2">
                  <c:v>23.172407774834586</c:v>
                </c:pt>
                <c:pt idx="3">
                  <c:v>33.532268856360744</c:v>
                </c:pt>
                <c:pt idx="4">
                  <c:v>43.455694812287504</c:v>
                </c:pt>
                <c:pt idx="5">
                  <c:v>52.713624679633718</c:v>
                </c:pt>
                <c:pt idx="6">
                  <c:v>61.899086424252474</c:v>
                </c:pt>
                <c:pt idx="7">
                  <c:v>71.360846424791347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20-41F6-AB52-EE460BEBD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391920"/>
        <c:axId val="1"/>
      </c:barChart>
      <c:catAx>
        <c:axId val="97391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Tamaño medio (d)</a:t>
                </a:r>
              </a:p>
            </c:rich>
          </c:tx>
          <c:layout>
            <c:manualLayout>
              <c:xMode val="edge"/>
              <c:yMode val="edge"/>
              <c:x val="0.39274985439500176"/>
              <c:y val="0.78367346938775506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.00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7391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 orientation="landscape" horizontalDpi="-2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8" Type="http://schemas.openxmlformats.org/officeDocument/2006/relationships/image" Target="../media/image17.emf"/><Relationship Id="rId13" Type="http://schemas.openxmlformats.org/officeDocument/2006/relationships/image" Target="../media/image22.emf"/><Relationship Id="rId18" Type="http://schemas.openxmlformats.org/officeDocument/2006/relationships/image" Target="../media/image27.emf"/><Relationship Id="rId26" Type="http://schemas.openxmlformats.org/officeDocument/2006/relationships/image" Target="../media/image35.emf"/><Relationship Id="rId3" Type="http://schemas.openxmlformats.org/officeDocument/2006/relationships/image" Target="../media/image12.emf"/><Relationship Id="rId21" Type="http://schemas.openxmlformats.org/officeDocument/2006/relationships/image" Target="../media/image30.emf"/><Relationship Id="rId7" Type="http://schemas.openxmlformats.org/officeDocument/2006/relationships/image" Target="../media/image16.emf"/><Relationship Id="rId12" Type="http://schemas.openxmlformats.org/officeDocument/2006/relationships/image" Target="../media/image21.emf"/><Relationship Id="rId17" Type="http://schemas.openxmlformats.org/officeDocument/2006/relationships/image" Target="../media/image26.emf"/><Relationship Id="rId25" Type="http://schemas.openxmlformats.org/officeDocument/2006/relationships/image" Target="../media/image34.emf"/><Relationship Id="rId2" Type="http://schemas.openxmlformats.org/officeDocument/2006/relationships/image" Target="../media/image11.emf"/><Relationship Id="rId16" Type="http://schemas.openxmlformats.org/officeDocument/2006/relationships/image" Target="../media/image25.emf"/><Relationship Id="rId20" Type="http://schemas.openxmlformats.org/officeDocument/2006/relationships/image" Target="../media/image29.emf"/><Relationship Id="rId1" Type="http://schemas.openxmlformats.org/officeDocument/2006/relationships/image" Target="../media/image10.emf"/><Relationship Id="rId6" Type="http://schemas.openxmlformats.org/officeDocument/2006/relationships/image" Target="../media/image15.emf"/><Relationship Id="rId11" Type="http://schemas.openxmlformats.org/officeDocument/2006/relationships/image" Target="../media/image20.emf"/><Relationship Id="rId24" Type="http://schemas.openxmlformats.org/officeDocument/2006/relationships/image" Target="../media/image33.emf"/><Relationship Id="rId5" Type="http://schemas.openxmlformats.org/officeDocument/2006/relationships/image" Target="../media/image14.emf"/><Relationship Id="rId15" Type="http://schemas.openxmlformats.org/officeDocument/2006/relationships/image" Target="../media/image24.emf"/><Relationship Id="rId23" Type="http://schemas.openxmlformats.org/officeDocument/2006/relationships/image" Target="../media/image32.emf"/><Relationship Id="rId10" Type="http://schemas.openxmlformats.org/officeDocument/2006/relationships/image" Target="../media/image19.emf"/><Relationship Id="rId19" Type="http://schemas.openxmlformats.org/officeDocument/2006/relationships/image" Target="../media/image28.emf"/><Relationship Id="rId4" Type="http://schemas.openxmlformats.org/officeDocument/2006/relationships/image" Target="../media/image13.emf"/><Relationship Id="rId9" Type="http://schemas.openxmlformats.org/officeDocument/2006/relationships/image" Target="../media/image18.emf"/><Relationship Id="rId14" Type="http://schemas.openxmlformats.org/officeDocument/2006/relationships/image" Target="../media/image23.emf"/><Relationship Id="rId22" Type="http://schemas.openxmlformats.org/officeDocument/2006/relationships/image" Target="../media/image31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0.emf"/><Relationship Id="rId1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484414</xdr:colOff>
      <xdr:row>2</xdr:row>
      <xdr:rowOff>43543</xdr:rowOff>
    </xdr:from>
    <xdr:to>
      <xdr:col>8</xdr:col>
      <xdr:colOff>130629</xdr:colOff>
      <xdr:row>16</xdr:row>
      <xdr:rowOff>10886</xdr:rowOff>
    </xdr:to>
    <xdr:pic>
      <xdr:nvPicPr>
        <xdr:cNvPr id="7258" name="Picture 2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657" y="359229"/>
          <a:ext cx="5285014" cy="2481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21771</xdr:colOff>
          <xdr:row>5</xdr:row>
          <xdr:rowOff>27214</xdr:rowOff>
        </xdr:from>
        <xdr:to>
          <xdr:col>4</xdr:col>
          <xdr:colOff>707571</xdr:colOff>
          <xdr:row>11</xdr:row>
          <xdr:rowOff>103414</xdr:rowOff>
        </xdr:to>
        <xdr:sp macro="" textlink="">
          <xdr:nvSpPr>
            <xdr:cNvPr id="3080" name="Object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31</xdr:row>
          <xdr:rowOff>54429</xdr:rowOff>
        </xdr:from>
        <xdr:to>
          <xdr:col>3</xdr:col>
          <xdr:colOff>865414</xdr:colOff>
          <xdr:row>35</xdr:row>
          <xdr:rowOff>54429</xdr:rowOff>
        </xdr:to>
        <xdr:sp macro="" textlink="">
          <xdr:nvSpPr>
            <xdr:cNvPr id="3087" name="Object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27214</xdr:rowOff>
        </xdr:from>
        <xdr:to>
          <xdr:col>6</xdr:col>
          <xdr:colOff>10886</xdr:colOff>
          <xdr:row>28</xdr:row>
          <xdr:rowOff>103414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2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48986</xdr:colOff>
          <xdr:row>29</xdr:row>
          <xdr:rowOff>0</xdr:rowOff>
        </xdr:from>
        <xdr:to>
          <xdr:col>5</xdr:col>
          <xdr:colOff>604157</xdr:colOff>
          <xdr:row>35</xdr:row>
          <xdr:rowOff>92529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2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81643</xdr:colOff>
          <xdr:row>31</xdr:row>
          <xdr:rowOff>130629</xdr:rowOff>
        </xdr:from>
        <xdr:to>
          <xdr:col>7</xdr:col>
          <xdr:colOff>734786</xdr:colOff>
          <xdr:row>33</xdr:row>
          <xdr:rowOff>43543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2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767443</xdr:colOff>
          <xdr:row>1</xdr:row>
          <xdr:rowOff>141514</xdr:rowOff>
        </xdr:from>
        <xdr:to>
          <xdr:col>4</xdr:col>
          <xdr:colOff>21771</xdr:colOff>
          <xdr:row>7</xdr:row>
          <xdr:rowOff>16329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2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18</xdr:row>
          <xdr:rowOff>146957</xdr:rowOff>
        </xdr:from>
        <xdr:to>
          <xdr:col>8</xdr:col>
          <xdr:colOff>810986</xdr:colOff>
          <xdr:row>20</xdr:row>
          <xdr:rowOff>65314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2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9</xdr:col>
      <xdr:colOff>152400</xdr:colOff>
      <xdr:row>3</xdr:row>
      <xdr:rowOff>146957</xdr:rowOff>
    </xdr:from>
    <xdr:to>
      <xdr:col>9</xdr:col>
      <xdr:colOff>805543</xdr:colOff>
      <xdr:row>5</xdr:row>
      <xdr:rowOff>65314</xdr:rowOff>
    </xdr:to>
    <xdr:pic>
      <xdr:nvPicPr>
        <xdr:cNvPr id="1132" name="Picture 28">
          <a:extLst>
            <a:ext uri="{FF2B5EF4-FFF2-40B4-BE49-F238E27FC236}">
              <a16:creationId xmlns:a16="http://schemas.microsoft.com/office/drawing/2014/main" id="{00000000-0008-0000-02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1529" y="620486"/>
          <a:ext cx="653142" cy="23948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27214</xdr:colOff>
          <xdr:row>17</xdr:row>
          <xdr:rowOff>0</xdr:rowOff>
        </xdr:from>
        <xdr:to>
          <xdr:col>2</xdr:col>
          <xdr:colOff>887186</xdr:colOff>
          <xdr:row>21</xdr:row>
          <xdr:rowOff>21771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2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174171</xdr:colOff>
          <xdr:row>1</xdr:row>
          <xdr:rowOff>130629</xdr:rowOff>
        </xdr:from>
        <xdr:to>
          <xdr:col>20</xdr:col>
          <xdr:colOff>734786</xdr:colOff>
          <xdr:row>2</xdr:row>
          <xdr:rowOff>54429</xdr:rowOff>
        </xdr:to>
        <xdr:sp macro="" textlink="">
          <xdr:nvSpPr>
            <xdr:cNvPr id="2063" name="Object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3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103414</xdr:colOff>
          <xdr:row>1</xdr:row>
          <xdr:rowOff>27214</xdr:rowOff>
        </xdr:from>
        <xdr:to>
          <xdr:col>21</xdr:col>
          <xdr:colOff>778329</xdr:colOff>
          <xdr:row>1</xdr:row>
          <xdr:rowOff>277586</xdr:rowOff>
        </xdr:to>
        <xdr:sp macro="" textlink="">
          <xdr:nvSpPr>
            <xdr:cNvPr id="2065" name="Object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3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1</xdr:row>
          <xdr:rowOff>0</xdr:rowOff>
        </xdr:from>
        <xdr:to>
          <xdr:col>23</xdr:col>
          <xdr:colOff>685800</xdr:colOff>
          <xdr:row>2</xdr:row>
          <xdr:rowOff>0</xdr:rowOff>
        </xdr:to>
        <xdr:sp macro="" textlink="">
          <xdr:nvSpPr>
            <xdr:cNvPr id="2067" name="Object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3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179614</xdr:colOff>
          <xdr:row>1</xdr:row>
          <xdr:rowOff>0</xdr:rowOff>
        </xdr:from>
        <xdr:to>
          <xdr:col>26</xdr:col>
          <xdr:colOff>713014</xdr:colOff>
          <xdr:row>2</xdr:row>
          <xdr:rowOff>27214</xdr:rowOff>
        </xdr:to>
        <xdr:sp macro="" textlink="">
          <xdr:nvSpPr>
            <xdr:cNvPr id="2069" name="Object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3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130629</xdr:colOff>
          <xdr:row>1</xdr:row>
          <xdr:rowOff>38100</xdr:rowOff>
        </xdr:from>
        <xdr:to>
          <xdr:col>27</xdr:col>
          <xdr:colOff>745671</xdr:colOff>
          <xdr:row>1</xdr:row>
          <xdr:rowOff>266700</xdr:rowOff>
        </xdr:to>
        <xdr:sp macro="" textlink="">
          <xdr:nvSpPr>
            <xdr:cNvPr id="2070" name="Object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3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103414</xdr:colOff>
          <xdr:row>1</xdr:row>
          <xdr:rowOff>141514</xdr:rowOff>
        </xdr:from>
        <xdr:to>
          <xdr:col>28</xdr:col>
          <xdr:colOff>707571</xdr:colOff>
          <xdr:row>2</xdr:row>
          <xdr:rowOff>27214</xdr:rowOff>
        </xdr:to>
        <xdr:sp macro="" textlink="">
          <xdr:nvSpPr>
            <xdr:cNvPr id="2071" name="Object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3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</xdr:row>
          <xdr:rowOff>0</xdr:rowOff>
        </xdr:from>
        <xdr:to>
          <xdr:col>30</xdr:col>
          <xdr:colOff>21771</xdr:colOff>
          <xdr:row>1</xdr:row>
          <xdr:rowOff>266700</xdr:rowOff>
        </xdr:to>
        <xdr:sp macro="" textlink="">
          <xdr:nvSpPr>
            <xdr:cNvPr id="2072" name="Object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3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76200</xdr:rowOff>
        </xdr:from>
        <xdr:to>
          <xdr:col>2</xdr:col>
          <xdr:colOff>266700</xdr:colOff>
          <xdr:row>82</xdr:row>
          <xdr:rowOff>0</xdr:rowOff>
        </xdr:to>
        <xdr:sp macro="" textlink="">
          <xdr:nvSpPr>
            <xdr:cNvPr id="2075" name="Object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3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81</xdr:row>
          <xdr:rowOff>92529</xdr:rowOff>
        </xdr:from>
        <xdr:to>
          <xdr:col>3</xdr:col>
          <xdr:colOff>566057</xdr:colOff>
          <xdr:row>82</xdr:row>
          <xdr:rowOff>0</xdr:rowOff>
        </xdr:to>
        <xdr:sp macro="" textlink="">
          <xdr:nvSpPr>
            <xdr:cNvPr id="2076" name="Object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3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103414</xdr:colOff>
          <xdr:row>81</xdr:row>
          <xdr:rowOff>38100</xdr:rowOff>
        </xdr:from>
        <xdr:to>
          <xdr:col>5</xdr:col>
          <xdr:colOff>81643</xdr:colOff>
          <xdr:row>82</xdr:row>
          <xdr:rowOff>0</xdr:rowOff>
        </xdr:to>
        <xdr:sp macro="" textlink="">
          <xdr:nvSpPr>
            <xdr:cNvPr id="2079" name="Object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3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21771</xdr:colOff>
          <xdr:row>81</xdr:row>
          <xdr:rowOff>59871</xdr:rowOff>
        </xdr:from>
        <xdr:to>
          <xdr:col>6</xdr:col>
          <xdr:colOff>849086</xdr:colOff>
          <xdr:row>82</xdr:row>
          <xdr:rowOff>0</xdr:rowOff>
        </xdr:to>
        <xdr:sp macro="" textlink="">
          <xdr:nvSpPr>
            <xdr:cNvPr id="2080" name="Object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3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81</xdr:row>
          <xdr:rowOff>0</xdr:rowOff>
        </xdr:from>
        <xdr:to>
          <xdr:col>8</xdr:col>
          <xdr:colOff>0</xdr:colOff>
          <xdr:row>82</xdr:row>
          <xdr:rowOff>0</xdr:rowOff>
        </xdr:to>
        <xdr:sp macro="" textlink="">
          <xdr:nvSpPr>
            <xdr:cNvPr id="2082" name="Object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3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533400</xdr:colOff>
          <xdr:row>81</xdr:row>
          <xdr:rowOff>38100</xdr:rowOff>
        </xdr:from>
        <xdr:to>
          <xdr:col>9</xdr:col>
          <xdr:colOff>865414</xdr:colOff>
          <xdr:row>82</xdr:row>
          <xdr:rowOff>16329</xdr:rowOff>
        </xdr:to>
        <xdr:sp macro="" textlink="">
          <xdr:nvSpPr>
            <xdr:cNvPr id="2084" name="Object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3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81643</xdr:colOff>
          <xdr:row>81</xdr:row>
          <xdr:rowOff>0</xdr:rowOff>
        </xdr:from>
        <xdr:to>
          <xdr:col>11</xdr:col>
          <xdr:colOff>702129</xdr:colOff>
          <xdr:row>82</xdr:row>
          <xdr:rowOff>10886</xdr:rowOff>
        </xdr:to>
        <xdr:sp macro="" textlink="">
          <xdr:nvSpPr>
            <xdr:cNvPr id="2085" name="Object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3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108857</xdr:colOff>
          <xdr:row>81</xdr:row>
          <xdr:rowOff>0</xdr:rowOff>
        </xdr:from>
        <xdr:to>
          <xdr:col>13</xdr:col>
          <xdr:colOff>713014</xdr:colOff>
          <xdr:row>82</xdr:row>
          <xdr:rowOff>0</xdr:rowOff>
        </xdr:to>
        <xdr:sp macro="" textlink="">
          <xdr:nvSpPr>
            <xdr:cNvPr id="2086" name="Object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3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163286</xdr:colOff>
          <xdr:row>1</xdr:row>
          <xdr:rowOff>0</xdr:rowOff>
        </xdr:from>
        <xdr:to>
          <xdr:col>22</xdr:col>
          <xdr:colOff>800100</xdr:colOff>
          <xdr:row>1</xdr:row>
          <xdr:rowOff>255814</xdr:rowOff>
        </xdr:to>
        <xdr:sp macro="" textlink="">
          <xdr:nvSpPr>
            <xdr:cNvPr id="2087" name="Object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3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342900</xdr:colOff>
          <xdr:row>81</xdr:row>
          <xdr:rowOff>0</xdr:rowOff>
        </xdr:from>
        <xdr:to>
          <xdr:col>15</xdr:col>
          <xdr:colOff>381000</xdr:colOff>
          <xdr:row>82</xdr:row>
          <xdr:rowOff>0</xdr:rowOff>
        </xdr:to>
        <xdr:sp macro="" textlink="">
          <xdr:nvSpPr>
            <xdr:cNvPr id="2089" name="Object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3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119743</xdr:colOff>
          <xdr:row>80</xdr:row>
          <xdr:rowOff>141514</xdr:rowOff>
        </xdr:from>
        <xdr:to>
          <xdr:col>16</xdr:col>
          <xdr:colOff>778329</xdr:colOff>
          <xdr:row>82</xdr:row>
          <xdr:rowOff>0</xdr:rowOff>
        </xdr:to>
        <xdr:sp macro="" textlink="">
          <xdr:nvSpPr>
            <xdr:cNvPr id="2090" name="Object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3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402771</xdr:colOff>
          <xdr:row>85</xdr:row>
          <xdr:rowOff>141514</xdr:rowOff>
        </xdr:from>
        <xdr:to>
          <xdr:col>11</xdr:col>
          <xdr:colOff>119743</xdr:colOff>
          <xdr:row>86</xdr:row>
          <xdr:rowOff>0</xdr:rowOff>
        </xdr:to>
        <xdr:sp macro="" textlink="">
          <xdr:nvSpPr>
            <xdr:cNvPr id="2091" name="Object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3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484414</xdr:colOff>
          <xdr:row>85</xdr:row>
          <xdr:rowOff>141514</xdr:rowOff>
        </xdr:from>
        <xdr:to>
          <xdr:col>13</xdr:col>
          <xdr:colOff>353786</xdr:colOff>
          <xdr:row>86</xdr:row>
          <xdr:rowOff>16329</xdr:rowOff>
        </xdr:to>
        <xdr:sp macro="" textlink="">
          <xdr:nvSpPr>
            <xdr:cNvPr id="2092" name="Object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3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130629</xdr:colOff>
          <xdr:row>17</xdr:row>
          <xdr:rowOff>38100</xdr:rowOff>
        </xdr:from>
        <xdr:to>
          <xdr:col>5</xdr:col>
          <xdr:colOff>544286</xdr:colOff>
          <xdr:row>17</xdr:row>
          <xdr:rowOff>321129</xdr:rowOff>
        </xdr:to>
        <xdr:sp macro="" textlink="">
          <xdr:nvSpPr>
            <xdr:cNvPr id="2124" name="Object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3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234043</xdr:colOff>
          <xdr:row>17</xdr:row>
          <xdr:rowOff>38100</xdr:rowOff>
        </xdr:from>
        <xdr:to>
          <xdr:col>6</xdr:col>
          <xdr:colOff>669471</xdr:colOff>
          <xdr:row>17</xdr:row>
          <xdr:rowOff>315686</xdr:rowOff>
        </xdr:to>
        <xdr:sp macro="" textlink="">
          <xdr:nvSpPr>
            <xdr:cNvPr id="2125" name="Object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3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283029</xdr:colOff>
          <xdr:row>17</xdr:row>
          <xdr:rowOff>48986</xdr:rowOff>
        </xdr:from>
        <xdr:to>
          <xdr:col>7</xdr:col>
          <xdr:colOff>696686</xdr:colOff>
          <xdr:row>17</xdr:row>
          <xdr:rowOff>326571</xdr:rowOff>
        </xdr:to>
        <xdr:sp macro="" textlink="">
          <xdr:nvSpPr>
            <xdr:cNvPr id="2126" name="Object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3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97971</xdr:colOff>
          <xdr:row>17</xdr:row>
          <xdr:rowOff>16329</xdr:rowOff>
        </xdr:from>
        <xdr:to>
          <xdr:col>8</xdr:col>
          <xdr:colOff>631371</xdr:colOff>
          <xdr:row>17</xdr:row>
          <xdr:rowOff>332014</xdr:rowOff>
        </xdr:to>
        <xdr:sp macro="" textlink="">
          <xdr:nvSpPr>
            <xdr:cNvPr id="2149" name="Object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3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212271</xdr:colOff>
          <xdr:row>17</xdr:row>
          <xdr:rowOff>38100</xdr:rowOff>
        </xdr:from>
        <xdr:to>
          <xdr:col>9</xdr:col>
          <xdr:colOff>707571</xdr:colOff>
          <xdr:row>17</xdr:row>
          <xdr:rowOff>321129</xdr:rowOff>
        </xdr:to>
        <xdr:sp macro="" textlink="">
          <xdr:nvSpPr>
            <xdr:cNvPr id="2150" name="Object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3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32657</xdr:colOff>
          <xdr:row>33</xdr:row>
          <xdr:rowOff>27214</xdr:rowOff>
        </xdr:from>
        <xdr:to>
          <xdr:col>6</xdr:col>
          <xdr:colOff>778329</xdr:colOff>
          <xdr:row>33</xdr:row>
          <xdr:rowOff>304800</xdr:rowOff>
        </xdr:to>
        <xdr:sp macro="" textlink="">
          <xdr:nvSpPr>
            <xdr:cNvPr id="2156" name="Object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3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103414</xdr:colOff>
          <xdr:row>33</xdr:row>
          <xdr:rowOff>38100</xdr:rowOff>
        </xdr:from>
        <xdr:to>
          <xdr:col>7</xdr:col>
          <xdr:colOff>854529</xdr:colOff>
          <xdr:row>33</xdr:row>
          <xdr:rowOff>315686</xdr:rowOff>
        </xdr:to>
        <xdr:sp macro="" textlink="">
          <xdr:nvSpPr>
            <xdr:cNvPr id="2157" name="Object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3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70757</xdr:colOff>
      <xdr:row>33</xdr:row>
      <xdr:rowOff>48986</xdr:rowOff>
    </xdr:from>
    <xdr:to>
      <xdr:col>8</xdr:col>
      <xdr:colOff>685800</xdr:colOff>
      <xdr:row>33</xdr:row>
      <xdr:rowOff>277586</xdr:rowOff>
    </xdr:to>
    <xdr:pic>
      <xdr:nvPicPr>
        <xdr:cNvPr id="2400" name="Picture 110">
          <a:extLst>
            <a:ext uri="{FF2B5EF4-FFF2-40B4-BE49-F238E27FC236}">
              <a16:creationId xmlns:a16="http://schemas.microsoft.com/office/drawing/2014/main" id="{00000000-0008-0000-03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1486" y="5568043"/>
          <a:ext cx="615043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119743</xdr:colOff>
          <xdr:row>49</xdr:row>
          <xdr:rowOff>21771</xdr:rowOff>
        </xdr:from>
        <xdr:to>
          <xdr:col>5</xdr:col>
          <xdr:colOff>604157</xdr:colOff>
          <xdr:row>49</xdr:row>
          <xdr:rowOff>277586</xdr:rowOff>
        </xdr:to>
        <xdr:sp macro="" textlink="">
          <xdr:nvSpPr>
            <xdr:cNvPr id="2160" name="Object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3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48986</xdr:colOff>
          <xdr:row>49</xdr:row>
          <xdr:rowOff>0</xdr:rowOff>
        </xdr:from>
        <xdr:to>
          <xdr:col>6</xdr:col>
          <xdr:colOff>674914</xdr:colOff>
          <xdr:row>49</xdr:row>
          <xdr:rowOff>266700</xdr:rowOff>
        </xdr:to>
        <xdr:sp macro="" textlink="">
          <xdr:nvSpPr>
            <xdr:cNvPr id="2161" name="Object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3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81643</xdr:colOff>
          <xdr:row>33</xdr:row>
          <xdr:rowOff>152400</xdr:rowOff>
        </xdr:from>
        <xdr:to>
          <xdr:col>10</xdr:col>
          <xdr:colOff>669471</xdr:colOff>
          <xdr:row>33</xdr:row>
          <xdr:rowOff>342900</xdr:rowOff>
        </xdr:to>
        <xdr:sp macro="" textlink="">
          <xdr:nvSpPr>
            <xdr:cNvPr id="2162" name="Object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3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168729</xdr:colOff>
          <xdr:row>33</xdr:row>
          <xdr:rowOff>136071</xdr:rowOff>
        </xdr:from>
        <xdr:to>
          <xdr:col>12</xdr:col>
          <xdr:colOff>0</xdr:colOff>
          <xdr:row>33</xdr:row>
          <xdr:rowOff>342900</xdr:rowOff>
        </xdr:to>
        <xdr:sp macro="" textlink="">
          <xdr:nvSpPr>
            <xdr:cNvPr id="2175" name="Object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3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103414</xdr:colOff>
          <xdr:row>17</xdr:row>
          <xdr:rowOff>141514</xdr:rowOff>
        </xdr:from>
        <xdr:to>
          <xdr:col>10</xdr:col>
          <xdr:colOff>713014</xdr:colOff>
          <xdr:row>17</xdr:row>
          <xdr:rowOff>315686</xdr:rowOff>
        </xdr:to>
        <xdr:sp macro="" textlink="">
          <xdr:nvSpPr>
            <xdr:cNvPr id="2176" name="Object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3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1</xdr:row>
          <xdr:rowOff>0</xdr:rowOff>
        </xdr:from>
        <xdr:to>
          <xdr:col>26</xdr:col>
          <xdr:colOff>38100</xdr:colOff>
          <xdr:row>1</xdr:row>
          <xdr:rowOff>201386</xdr:rowOff>
        </xdr:to>
        <xdr:sp macro="" textlink="">
          <xdr:nvSpPr>
            <xdr:cNvPr id="2177" name="Object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3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163286</xdr:colOff>
          <xdr:row>1</xdr:row>
          <xdr:rowOff>0</xdr:rowOff>
        </xdr:from>
        <xdr:to>
          <xdr:col>7</xdr:col>
          <xdr:colOff>576943</xdr:colOff>
          <xdr:row>2</xdr:row>
          <xdr:rowOff>0</xdr:rowOff>
        </xdr:to>
        <xdr:sp macro="" textlink="">
          <xdr:nvSpPr>
            <xdr:cNvPr id="2179" name="Object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3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174171</xdr:colOff>
          <xdr:row>1</xdr:row>
          <xdr:rowOff>10886</xdr:rowOff>
        </xdr:from>
        <xdr:to>
          <xdr:col>8</xdr:col>
          <xdr:colOff>604157</xdr:colOff>
          <xdr:row>2</xdr:row>
          <xdr:rowOff>0</xdr:rowOff>
        </xdr:to>
        <xdr:sp macro="" textlink="">
          <xdr:nvSpPr>
            <xdr:cNvPr id="2180" name="Object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3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163286</xdr:colOff>
          <xdr:row>1</xdr:row>
          <xdr:rowOff>0</xdr:rowOff>
        </xdr:from>
        <xdr:to>
          <xdr:col>9</xdr:col>
          <xdr:colOff>576943</xdr:colOff>
          <xdr:row>1</xdr:row>
          <xdr:rowOff>277586</xdr:rowOff>
        </xdr:to>
        <xdr:sp macro="" textlink="">
          <xdr:nvSpPr>
            <xdr:cNvPr id="2181" name="Object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3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70757</xdr:colOff>
          <xdr:row>1</xdr:row>
          <xdr:rowOff>16329</xdr:rowOff>
        </xdr:from>
        <xdr:to>
          <xdr:col>10</xdr:col>
          <xdr:colOff>555171</xdr:colOff>
          <xdr:row>1</xdr:row>
          <xdr:rowOff>272143</xdr:rowOff>
        </xdr:to>
        <xdr:sp macro="" textlink="">
          <xdr:nvSpPr>
            <xdr:cNvPr id="2182" name="Object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3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48986</xdr:colOff>
          <xdr:row>1</xdr:row>
          <xdr:rowOff>0</xdr:rowOff>
        </xdr:from>
        <xdr:to>
          <xdr:col>11</xdr:col>
          <xdr:colOff>674914</xdr:colOff>
          <xdr:row>1</xdr:row>
          <xdr:rowOff>266700</xdr:rowOff>
        </xdr:to>
        <xdr:sp macro="" textlink="">
          <xdr:nvSpPr>
            <xdr:cNvPr id="2183" name="Object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3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59871</xdr:colOff>
          <xdr:row>1</xdr:row>
          <xdr:rowOff>0</xdr:rowOff>
        </xdr:from>
        <xdr:to>
          <xdr:col>17</xdr:col>
          <xdr:colOff>0</xdr:colOff>
          <xdr:row>1</xdr:row>
          <xdr:rowOff>277586</xdr:rowOff>
        </xdr:to>
        <xdr:sp macro="" textlink="">
          <xdr:nvSpPr>
            <xdr:cNvPr id="2184" name="Object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3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32657</xdr:colOff>
          <xdr:row>1</xdr:row>
          <xdr:rowOff>54429</xdr:rowOff>
        </xdr:from>
        <xdr:to>
          <xdr:col>17</xdr:col>
          <xdr:colOff>598714</xdr:colOff>
          <xdr:row>1</xdr:row>
          <xdr:rowOff>266700</xdr:rowOff>
        </xdr:to>
        <xdr:sp macro="" textlink="">
          <xdr:nvSpPr>
            <xdr:cNvPr id="2185" name="Object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3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174171</xdr:colOff>
          <xdr:row>1</xdr:row>
          <xdr:rowOff>130629</xdr:rowOff>
        </xdr:from>
        <xdr:to>
          <xdr:col>20</xdr:col>
          <xdr:colOff>734786</xdr:colOff>
          <xdr:row>2</xdr:row>
          <xdr:rowOff>54429</xdr:rowOff>
        </xdr:to>
        <xdr:sp macro="" textlink="">
          <xdr:nvSpPr>
            <xdr:cNvPr id="2186" name="Object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3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130629</xdr:colOff>
          <xdr:row>1</xdr:row>
          <xdr:rowOff>125186</xdr:rowOff>
        </xdr:from>
        <xdr:to>
          <xdr:col>19</xdr:col>
          <xdr:colOff>713014</xdr:colOff>
          <xdr:row>2</xdr:row>
          <xdr:rowOff>27214</xdr:rowOff>
        </xdr:to>
        <xdr:sp macro="" textlink="">
          <xdr:nvSpPr>
            <xdr:cNvPr id="2187" name="Object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3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103414</xdr:colOff>
          <xdr:row>1</xdr:row>
          <xdr:rowOff>27214</xdr:rowOff>
        </xdr:from>
        <xdr:to>
          <xdr:col>21</xdr:col>
          <xdr:colOff>778329</xdr:colOff>
          <xdr:row>1</xdr:row>
          <xdr:rowOff>277586</xdr:rowOff>
        </xdr:to>
        <xdr:sp macro="" textlink="">
          <xdr:nvSpPr>
            <xdr:cNvPr id="2188" name="Object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3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1</xdr:row>
          <xdr:rowOff>0</xdr:rowOff>
        </xdr:from>
        <xdr:to>
          <xdr:col>23</xdr:col>
          <xdr:colOff>685800</xdr:colOff>
          <xdr:row>2</xdr:row>
          <xdr:rowOff>0</xdr:rowOff>
        </xdr:to>
        <xdr:sp macro="" textlink="">
          <xdr:nvSpPr>
            <xdr:cNvPr id="2189" name="Object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3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179614</xdr:colOff>
          <xdr:row>1</xdr:row>
          <xdr:rowOff>0</xdr:rowOff>
        </xdr:from>
        <xdr:to>
          <xdr:col>26</xdr:col>
          <xdr:colOff>713014</xdr:colOff>
          <xdr:row>2</xdr:row>
          <xdr:rowOff>27214</xdr:rowOff>
        </xdr:to>
        <xdr:sp macro="" textlink="">
          <xdr:nvSpPr>
            <xdr:cNvPr id="2191" name="Object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3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130629</xdr:colOff>
          <xdr:row>1</xdr:row>
          <xdr:rowOff>38100</xdr:rowOff>
        </xdr:from>
        <xdr:to>
          <xdr:col>27</xdr:col>
          <xdr:colOff>745671</xdr:colOff>
          <xdr:row>1</xdr:row>
          <xdr:rowOff>266700</xdr:rowOff>
        </xdr:to>
        <xdr:sp macro="" textlink="">
          <xdr:nvSpPr>
            <xdr:cNvPr id="2192" name="Object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3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103414</xdr:colOff>
          <xdr:row>1</xdr:row>
          <xdr:rowOff>141514</xdr:rowOff>
        </xdr:from>
        <xdr:to>
          <xdr:col>28</xdr:col>
          <xdr:colOff>707571</xdr:colOff>
          <xdr:row>2</xdr:row>
          <xdr:rowOff>27214</xdr:rowOff>
        </xdr:to>
        <xdr:sp macro="" textlink="">
          <xdr:nvSpPr>
            <xdr:cNvPr id="2193" name="Object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3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</xdr:row>
          <xdr:rowOff>0</xdr:rowOff>
        </xdr:from>
        <xdr:to>
          <xdr:col>30</xdr:col>
          <xdr:colOff>21771</xdr:colOff>
          <xdr:row>1</xdr:row>
          <xdr:rowOff>266700</xdr:rowOff>
        </xdr:to>
        <xdr:sp macro="" textlink="">
          <xdr:nvSpPr>
            <xdr:cNvPr id="2194" name="Object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3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163286</xdr:colOff>
          <xdr:row>1</xdr:row>
          <xdr:rowOff>0</xdr:rowOff>
        </xdr:from>
        <xdr:to>
          <xdr:col>22</xdr:col>
          <xdr:colOff>800100</xdr:colOff>
          <xdr:row>1</xdr:row>
          <xdr:rowOff>255814</xdr:rowOff>
        </xdr:to>
        <xdr:sp macro="" textlink="">
          <xdr:nvSpPr>
            <xdr:cNvPr id="2195" name="Object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3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65</xdr:row>
          <xdr:rowOff>87086</xdr:rowOff>
        </xdr:from>
        <xdr:to>
          <xdr:col>9</xdr:col>
          <xdr:colOff>908957</xdr:colOff>
          <xdr:row>65</xdr:row>
          <xdr:rowOff>391886</xdr:rowOff>
        </xdr:to>
        <xdr:sp macro="" textlink="">
          <xdr:nvSpPr>
            <xdr:cNvPr id="2208" name="Object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3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65</xdr:row>
          <xdr:rowOff>0</xdr:rowOff>
        </xdr:from>
        <xdr:to>
          <xdr:col>11</xdr:col>
          <xdr:colOff>32657</xdr:colOff>
          <xdr:row>65</xdr:row>
          <xdr:rowOff>419100</xdr:rowOff>
        </xdr:to>
        <xdr:sp macro="" textlink="">
          <xdr:nvSpPr>
            <xdr:cNvPr id="2209" name="Object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3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119743</xdr:colOff>
      <xdr:row>65</xdr:row>
      <xdr:rowOff>38100</xdr:rowOff>
    </xdr:from>
    <xdr:to>
      <xdr:col>6</xdr:col>
      <xdr:colOff>876300</xdr:colOff>
      <xdr:row>65</xdr:row>
      <xdr:rowOff>342900</xdr:rowOff>
    </xdr:to>
    <xdr:pic>
      <xdr:nvPicPr>
        <xdr:cNvPr id="2401" name="Picture 196">
          <a:extLst>
            <a:ext uri="{FF2B5EF4-FFF2-40B4-BE49-F238E27FC236}">
              <a16:creationId xmlns:a16="http://schemas.microsoft.com/office/drawing/2014/main" id="{00000000-0008-0000-03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0956471"/>
          <a:ext cx="756557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92529</xdr:colOff>
          <xdr:row>65</xdr:row>
          <xdr:rowOff>0</xdr:rowOff>
        </xdr:from>
        <xdr:to>
          <xdr:col>7</xdr:col>
          <xdr:colOff>859971</xdr:colOff>
          <xdr:row>65</xdr:row>
          <xdr:rowOff>353786</xdr:rowOff>
        </xdr:to>
        <xdr:sp macro="" textlink="">
          <xdr:nvSpPr>
            <xdr:cNvPr id="2245" name="Object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3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707571</xdr:colOff>
      <xdr:row>0</xdr:row>
      <xdr:rowOff>38100</xdr:rowOff>
    </xdr:from>
    <xdr:to>
      <xdr:col>9</xdr:col>
      <xdr:colOff>402771</xdr:colOff>
      <xdr:row>16</xdr:row>
      <xdr:rowOff>76200</xdr:rowOff>
    </xdr:to>
    <xdr:graphicFrame macro="">
      <xdr:nvGraphicFramePr>
        <xdr:cNvPr id="6058" name="Chart 1">
          <a:extLst>
            <a:ext uri="{FF2B5EF4-FFF2-40B4-BE49-F238E27FC236}">
              <a16:creationId xmlns:a16="http://schemas.microsoft.com/office/drawing/2014/main" id="{00000000-0008-0000-0400-0000AA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10886</xdr:colOff>
      <xdr:row>0</xdr:row>
      <xdr:rowOff>27214</xdr:rowOff>
    </xdr:from>
    <xdr:to>
      <xdr:col>4</xdr:col>
      <xdr:colOff>664029</xdr:colOff>
      <xdr:row>16</xdr:row>
      <xdr:rowOff>65314</xdr:rowOff>
    </xdr:to>
    <xdr:graphicFrame macro="">
      <xdr:nvGraphicFramePr>
        <xdr:cNvPr id="6059" name="Chart 3">
          <a:extLst>
            <a:ext uri="{FF2B5EF4-FFF2-40B4-BE49-F238E27FC236}">
              <a16:creationId xmlns:a16="http://schemas.microsoft.com/office/drawing/2014/main" id="{00000000-0008-0000-0400-0000AB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707571</xdr:colOff>
      <xdr:row>17</xdr:row>
      <xdr:rowOff>0</xdr:rowOff>
    </xdr:from>
    <xdr:to>
      <xdr:col>9</xdr:col>
      <xdr:colOff>402771</xdr:colOff>
      <xdr:row>31</xdr:row>
      <xdr:rowOff>43543</xdr:rowOff>
    </xdr:to>
    <xdr:graphicFrame macro="">
      <xdr:nvGraphicFramePr>
        <xdr:cNvPr id="6060" name="Chart 4">
          <a:extLst>
            <a:ext uri="{FF2B5EF4-FFF2-40B4-BE49-F238E27FC236}">
              <a16:creationId xmlns:a16="http://schemas.microsoft.com/office/drawing/2014/main" id="{00000000-0008-0000-0400-0000AC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27214</xdr:colOff>
      <xdr:row>17</xdr:row>
      <xdr:rowOff>10886</xdr:rowOff>
    </xdr:from>
    <xdr:to>
      <xdr:col>4</xdr:col>
      <xdr:colOff>664029</xdr:colOff>
      <xdr:row>31</xdr:row>
      <xdr:rowOff>54429</xdr:rowOff>
    </xdr:to>
    <xdr:graphicFrame macro="">
      <xdr:nvGraphicFramePr>
        <xdr:cNvPr id="6061" name="Chart 5">
          <a:extLst>
            <a:ext uri="{FF2B5EF4-FFF2-40B4-BE49-F238E27FC236}">
              <a16:creationId xmlns:a16="http://schemas.microsoft.com/office/drawing/2014/main" id="{00000000-0008-0000-0400-0000AD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707571</xdr:colOff>
      <xdr:row>31</xdr:row>
      <xdr:rowOff>76200</xdr:rowOff>
    </xdr:from>
    <xdr:to>
      <xdr:col>9</xdr:col>
      <xdr:colOff>402771</xdr:colOff>
      <xdr:row>46</xdr:row>
      <xdr:rowOff>10886</xdr:rowOff>
    </xdr:to>
    <xdr:graphicFrame macro="">
      <xdr:nvGraphicFramePr>
        <xdr:cNvPr id="6062" name="Chart 6">
          <a:extLst>
            <a:ext uri="{FF2B5EF4-FFF2-40B4-BE49-F238E27FC236}">
              <a16:creationId xmlns:a16="http://schemas.microsoft.com/office/drawing/2014/main" id="{00000000-0008-0000-0400-0000AE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48986</xdr:colOff>
      <xdr:row>31</xdr:row>
      <xdr:rowOff>81643</xdr:rowOff>
    </xdr:from>
    <xdr:to>
      <xdr:col>4</xdr:col>
      <xdr:colOff>653143</xdr:colOff>
      <xdr:row>46</xdr:row>
      <xdr:rowOff>16329</xdr:rowOff>
    </xdr:to>
    <xdr:graphicFrame macro="">
      <xdr:nvGraphicFramePr>
        <xdr:cNvPr id="6063" name="Chart 7">
          <a:extLst>
            <a:ext uri="{FF2B5EF4-FFF2-40B4-BE49-F238E27FC236}">
              <a16:creationId xmlns:a16="http://schemas.microsoft.com/office/drawing/2014/main" id="{00000000-0008-0000-0400-0000AF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707571</xdr:colOff>
      <xdr:row>46</xdr:row>
      <xdr:rowOff>81643</xdr:rowOff>
    </xdr:from>
    <xdr:to>
      <xdr:col>9</xdr:col>
      <xdr:colOff>391886</xdr:colOff>
      <xdr:row>61</xdr:row>
      <xdr:rowOff>76200</xdr:rowOff>
    </xdr:to>
    <xdr:graphicFrame macro="">
      <xdr:nvGraphicFramePr>
        <xdr:cNvPr id="6064" name="Chart 8">
          <a:extLst>
            <a:ext uri="{FF2B5EF4-FFF2-40B4-BE49-F238E27FC236}">
              <a16:creationId xmlns:a16="http://schemas.microsoft.com/office/drawing/2014/main" id="{00000000-0008-0000-0400-0000B0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38100</xdr:colOff>
      <xdr:row>46</xdr:row>
      <xdr:rowOff>92529</xdr:rowOff>
    </xdr:from>
    <xdr:to>
      <xdr:col>4</xdr:col>
      <xdr:colOff>653143</xdr:colOff>
      <xdr:row>61</xdr:row>
      <xdr:rowOff>81643</xdr:rowOff>
    </xdr:to>
    <xdr:graphicFrame macro="">
      <xdr:nvGraphicFramePr>
        <xdr:cNvPr id="6065" name="Chart 9">
          <a:extLst>
            <a:ext uri="{FF2B5EF4-FFF2-40B4-BE49-F238E27FC236}">
              <a16:creationId xmlns:a16="http://schemas.microsoft.com/office/drawing/2014/main" id="{00000000-0008-0000-0400-0000B1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723900</xdr:colOff>
      <xdr:row>61</xdr:row>
      <xdr:rowOff>130629</xdr:rowOff>
    </xdr:from>
    <xdr:to>
      <xdr:col>9</xdr:col>
      <xdr:colOff>391886</xdr:colOff>
      <xdr:row>76</xdr:row>
      <xdr:rowOff>65314</xdr:rowOff>
    </xdr:to>
    <xdr:graphicFrame macro="">
      <xdr:nvGraphicFramePr>
        <xdr:cNvPr id="6066" name="Chart 10">
          <a:extLst>
            <a:ext uri="{FF2B5EF4-FFF2-40B4-BE49-F238E27FC236}">
              <a16:creationId xmlns:a16="http://schemas.microsoft.com/office/drawing/2014/main" id="{00000000-0008-0000-0400-0000B2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70757</xdr:colOff>
      <xdr:row>62</xdr:row>
      <xdr:rowOff>0</xdr:rowOff>
    </xdr:from>
    <xdr:to>
      <xdr:col>4</xdr:col>
      <xdr:colOff>664029</xdr:colOff>
      <xdr:row>76</xdr:row>
      <xdr:rowOff>76200</xdr:rowOff>
    </xdr:to>
    <xdr:graphicFrame macro="">
      <xdr:nvGraphicFramePr>
        <xdr:cNvPr id="6067" name="Chart 11">
          <a:extLst>
            <a:ext uri="{FF2B5EF4-FFF2-40B4-BE49-F238E27FC236}">
              <a16:creationId xmlns:a16="http://schemas.microsoft.com/office/drawing/2014/main" id="{00000000-0008-0000-0400-0000B3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734786</xdr:colOff>
      <xdr:row>76</xdr:row>
      <xdr:rowOff>119743</xdr:rowOff>
    </xdr:from>
    <xdr:to>
      <xdr:col>9</xdr:col>
      <xdr:colOff>391886</xdr:colOff>
      <xdr:row>91</xdr:row>
      <xdr:rowOff>114300</xdr:rowOff>
    </xdr:to>
    <xdr:graphicFrame macro="">
      <xdr:nvGraphicFramePr>
        <xdr:cNvPr id="6068" name="Chart 12">
          <a:extLst>
            <a:ext uri="{FF2B5EF4-FFF2-40B4-BE49-F238E27FC236}">
              <a16:creationId xmlns:a16="http://schemas.microsoft.com/office/drawing/2014/main" id="{00000000-0008-0000-0400-0000B4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70757</xdr:colOff>
      <xdr:row>76</xdr:row>
      <xdr:rowOff>141514</xdr:rowOff>
    </xdr:from>
    <xdr:to>
      <xdr:col>4</xdr:col>
      <xdr:colOff>664029</xdr:colOff>
      <xdr:row>91</xdr:row>
      <xdr:rowOff>119743</xdr:rowOff>
    </xdr:to>
    <xdr:graphicFrame macro="">
      <xdr:nvGraphicFramePr>
        <xdr:cNvPr id="6069" name="Chart 13">
          <a:extLst>
            <a:ext uri="{FF2B5EF4-FFF2-40B4-BE49-F238E27FC236}">
              <a16:creationId xmlns:a16="http://schemas.microsoft.com/office/drawing/2014/main" id="{00000000-0008-0000-0400-0000B51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0</xdr:rowOff>
    </xdr:from>
    <xdr:to>
      <xdr:col>7</xdr:col>
      <xdr:colOff>402771</xdr:colOff>
      <xdr:row>62</xdr:row>
      <xdr:rowOff>27214</xdr:rowOff>
    </xdr:to>
    <xdr:graphicFrame macro="">
      <xdr:nvGraphicFramePr>
        <xdr:cNvPr id="6622" name="Chart 8">
          <a:extLst>
            <a:ext uri="{FF2B5EF4-FFF2-40B4-BE49-F238E27FC236}">
              <a16:creationId xmlns:a16="http://schemas.microsoft.com/office/drawing/2014/main" id="{00000000-0008-0000-0500-0000DE1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7</xdr:col>
      <xdr:colOff>283029</xdr:colOff>
      <xdr:row>48</xdr:row>
      <xdr:rowOff>0</xdr:rowOff>
    </xdr:from>
    <xdr:to>
      <xdr:col>11</xdr:col>
      <xdr:colOff>794657</xdr:colOff>
      <xdr:row>62</xdr:row>
      <xdr:rowOff>27214</xdr:rowOff>
    </xdr:to>
    <xdr:graphicFrame macro="">
      <xdr:nvGraphicFramePr>
        <xdr:cNvPr id="6623" name="Chart 9">
          <a:extLst>
            <a:ext uri="{FF2B5EF4-FFF2-40B4-BE49-F238E27FC236}">
              <a16:creationId xmlns:a16="http://schemas.microsoft.com/office/drawing/2014/main" id="{00000000-0008-0000-0500-0000DF1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0</xdr:col>
      <xdr:colOff>0</xdr:colOff>
      <xdr:row>62</xdr:row>
      <xdr:rowOff>27214</xdr:rowOff>
    </xdr:from>
    <xdr:to>
      <xdr:col>7</xdr:col>
      <xdr:colOff>283029</xdr:colOff>
      <xdr:row>75</xdr:row>
      <xdr:rowOff>38100</xdr:rowOff>
    </xdr:to>
    <xdr:graphicFrame macro="">
      <xdr:nvGraphicFramePr>
        <xdr:cNvPr id="6624" name="Chart 10">
          <a:extLst>
            <a:ext uri="{FF2B5EF4-FFF2-40B4-BE49-F238E27FC236}">
              <a16:creationId xmlns:a16="http://schemas.microsoft.com/office/drawing/2014/main" id="{00000000-0008-0000-0500-0000E01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7</xdr:col>
      <xdr:colOff>283029</xdr:colOff>
      <xdr:row>62</xdr:row>
      <xdr:rowOff>16329</xdr:rowOff>
    </xdr:from>
    <xdr:to>
      <xdr:col>11</xdr:col>
      <xdr:colOff>794657</xdr:colOff>
      <xdr:row>75</xdr:row>
      <xdr:rowOff>38100</xdr:rowOff>
    </xdr:to>
    <xdr:graphicFrame macro="">
      <xdr:nvGraphicFramePr>
        <xdr:cNvPr id="6625" name="Chart 11">
          <a:extLst>
            <a:ext uri="{FF2B5EF4-FFF2-40B4-BE49-F238E27FC236}">
              <a16:creationId xmlns:a16="http://schemas.microsoft.com/office/drawing/2014/main" id="{00000000-0008-0000-0500-0000E11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0</xdr:col>
      <xdr:colOff>0</xdr:colOff>
      <xdr:row>75</xdr:row>
      <xdr:rowOff>38100</xdr:rowOff>
    </xdr:from>
    <xdr:to>
      <xdr:col>7</xdr:col>
      <xdr:colOff>283029</xdr:colOff>
      <xdr:row>89</xdr:row>
      <xdr:rowOff>103414</xdr:rowOff>
    </xdr:to>
    <xdr:graphicFrame macro="">
      <xdr:nvGraphicFramePr>
        <xdr:cNvPr id="6626" name="Chart 12">
          <a:extLst>
            <a:ext uri="{FF2B5EF4-FFF2-40B4-BE49-F238E27FC236}">
              <a16:creationId xmlns:a16="http://schemas.microsoft.com/office/drawing/2014/main" id="{00000000-0008-0000-0500-0000E21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7</xdr:col>
      <xdr:colOff>283029</xdr:colOff>
      <xdr:row>75</xdr:row>
      <xdr:rowOff>38100</xdr:rowOff>
    </xdr:from>
    <xdr:to>
      <xdr:col>11</xdr:col>
      <xdr:colOff>794657</xdr:colOff>
      <xdr:row>89</xdr:row>
      <xdr:rowOff>103414</xdr:rowOff>
    </xdr:to>
    <xdr:graphicFrame macro="">
      <xdr:nvGraphicFramePr>
        <xdr:cNvPr id="6627" name="Chart 13">
          <a:extLst>
            <a:ext uri="{FF2B5EF4-FFF2-40B4-BE49-F238E27FC236}">
              <a16:creationId xmlns:a16="http://schemas.microsoft.com/office/drawing/2014/main" id="{00000000-0008-0000-0500-0000E31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212271</xdr:colOff>
          <xdr:row>17</xdr:row>
          <xdr:rowOff>10886</xdr:rowOff>
        </xdr:from>
        <xdr:to>
          <xdr:col>7</xdr:col>
          <xdr:colOff>647700</xdr:colOff>
          <xdr:row>18</xdr:row>
          <xdr:rowOff>0</xdr:rowOff>
        </xdr:to>
        <xdr:sp macro="" textlink="">
          <xdr:nvSpPr>
            <xdr:cNvPr id="6158" name="Object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5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17</xdr:row>
          <xdr:rowOff>0</xdr:rowOff>
        </xdr:from>
        <xdr:to>
          <xdr:col>8</xdr:col>
          <xdr:colOff>604157</xdr:colOff>
          <xdr:row>17</xdr:row>
          <xdr:rowOff>250371</xdr:rowOff>
        </xdr:to>
        <xdr:sp macro="" textlink="">
          <xdr:nvSpPr>
            <xdr:cNvPr id="6159" name="Object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5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odointeractivo.com/" TargetMode="External"/><Relationship Id="rId1" Type="http://schemas.openxmlformats.org/officeDocument/2006/relationships/hyperlink" Target="mailto:juanherrera@nodointeractivo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13" Type="http://schemas.openxmlformats.org/officeDocument/2006/relationships/oleObject" Target="../embeddings/oleObject8.bin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12" Type="http://schemas.openxmlformats.org/officeDocument/2006/relationships/oleObject" Target="../embeddings/oleObject7.bin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4.bin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5" Type="http://schemas.openxmlformats.org/officeDocument/2006/relationships/comments" Target="../comments2.xml"/><Relationship Id="rId10" Type="http://schemas.openxmlformats.org/officeDocument/2006/relationships/oleObject" Target="../embeddings/oleObject6.bin"/><Relationship Id="rId4" Type="http://schemas.openxmlformats.org/officeDocument/2006/relationships/oleObject" Target="../embeddings/oleObject3.bin"/><Relationship Id="rId9" Type="http://schemas.openxmlformats.org/officeDocument/2006/relationships/image" Target="../media/image6.emf"/><Relationship Id="rId14" Type="http://schemas.openxmlformats.org/officeDocument/2006/relationships/image" Target="../media/image8.emf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0.emf"/><Relationship Id="rId21" Type="http://schemas.openxmlformats.org/officeDocument/2006/relationships/oleObject" Target="../embeddings/oleObject18.bin"/><Relationship Id="rId42" Type="http://schemas.openxmlformats.org/officeDocument/2006/relationships/oleObject" Target="../embeddings/oleObject29.bin"/><Relationship Id="rId47" Type="http://schemas.openxmlformats.org/officeDocument/2006/relationships/image" Target="../media/image30.emf"/><Relationship Id="rId63" Type="http://schemas.openxmlformats.org/officeDocument/2006/relationships/oleObject" Target="../embeddings/oleObject44.bin"/><Relationship Id="rId68" Type="http://schemas.openxmlformats.org/officeDocument/2006/relationships/oleObject" Target="../embeddings/oleObject49.bin"/><Relationship Id="rId16" Type="http://schemas.openxmlformats.org/officeDocument/2006/relationships/image" Target="../media/image15.emf"/><Relationship Id="rId11" Type="http://schemas.openxmlformats.org/officeDocument/2006/relationships/image" Target="../media/image13.emf"/><Relationship Id="rId32" Type="http://schemas.openxmlformats.org/officeDocument/2006/relationships/image" Target="../media/image23.emf"/><Relationship Id="rId37" Type="http://schemas.openxmlformats.org/officeDocument/2006/relationships/oleObject" Target="../embeddings/oleObject26.bin"/><Relationship Id="rId53" Type="http://schemas.openxmlformats.org/officeDocument/2006/relationships/image" Target="../media/image31.emf"/><Relationship Id="rId58" Type="http://schemas.openxmlformats.org/officeDocument/2006/relationships/oleObject" Target="../embeddings/oleObject40.bin"/><Relationship Id="rId74" Type="http://schemas.openxmlformats.org/officeDocument/2006/relationships/oleObject" Target="../embeddings/oleObject55.bin"/><Relationship Id="rId79" Type="http://schemas.openxmlformats.org/officeDocument/2006/relationships/image" Target="../media/image34.emf"/><Relationship Id="rId5" Type="http://schemas.openxmlformats.org/officeDocument/2006/relationships/image" Target="../media/image10.emf"/><Relationship Id="rId61" Type="http://schemas.openxmlformats.org/officeDocument/2006/relationships/oleObject" Target="../embeddings/oleObject42.bin"/><Relationship Id="rId82" Type="http://schemas.openxmlformats.org/officeDocument/2006/relationships/comments" Target="../comments3.xml"/><Relationship Id="rId19" Type="http://schemas.openxmlformats.org/officeDocument/2006/relationships/oleObject" Target="../embeddings/oleObject17.bin"/><Relationship Id="rId14" Type="http://schemas.openxmlformats.org/officeDocument/2006/relationships/oleObject" Target="../embeddings/oleObject14.bin"/><Relationship Id="rId22" Type="http://schemas.openxmlformats.org/officeDocument/2006/relationships/image" Target="../media/image18.emf"/><Relationship Id="rId27" Type="http://schemas.openxmlformats.org/officeDocument/2006/relationships/oleObject" Target="../embeddings/oleObject21.bin"/><Relationship Id="rId30" Type="http://schemas.openxmlformats.org/officeDocument/2006/relationships/image" Target="../media/image22.emf"/><Relationship Id="rId35" Type="http://schemas.openxmlformats.org/officeDocument/2006/relationships/oleObject" Target="../embeddings/oleObject25.bin"/><Relationship Id="rId43" Type="http://schemas.openxmlformats.org/officeDocument/2006/relationships/image" Target="../media/image28.emf"/><Relationship Id="rId48" Type="http://schemas.openxmlformats.org/officeDocument/2006/relationships/oleObject" Target="../embeddings/oleObject32.bin"/><Relationship Id="rId56" Type="http://schemas.openxmlformats.org/officeDocument/2006/relationships/oleObject" Target="../embeddings/oleObject38.bin"/><Relationship Id="rId64" Type="http://schemas.openxmlformats.org/officeDocument/2006/relationships/oleObject" Target="../embeddings/oleObject45.bin"/><Relationship Id="rId69" Type="http://schemas.openxmlformats.org/officeDocument/2006/relationships/oleObject" Target="../embeddings/oleObject50.bin"/><Relationship Id="rId77" Type="http://schemas.openxmlformats.org/officeDocument/2006/relationships/oleObject" Target="../embeddings/oleObject58.bin"/><Relationship Id="rId8" Type="http://schemas.openxmlformats.org/officeDocument/2006/relationships/oleObject" Target="../embeddings/oleObject11.bin"/><Relationship Id="rId51" Type="http://schemas.openxmlformats.org/officeDocument/2006/relationships/oleObject" Target="../embeddings/oleObject35.bin"/><Relationship Id="rId72" Type="http://schemas.openxmlformats.org/officeDocument/2006/relationships/oleObject" Target="../embeddings/oleObject53.bin"/><Relationship Id="rId80" Type="http://schemas.openxmlformats.org/officeDocument/2006/relationships/oleObject" Target="../embeddings/oleObject60.bin"/><Relationship Id="rId3" Type="http://schemas.openxmlformats.org/officeDocument/2006/relationships/vmlDrawing" Target="../drawings/vmlDrawing3.vml"/><Relationship Id="rId12" Type="http://schemas.openxmlformats.org/officeDocument/2006/relationships/oleObject" Target="../embeddings/oleObject13.bin"/><Relationship Id="rId17" Type="http://schemas.openxmlformats.org/officeDocument/2006/relationships/oleObject" Target="../embeddings/oleObject16.bin"/><Relationship Id="rId25" Type="http://schemas.openxmlformats.org/officeDocument/2006/relationships/oleObject" Target="../embeddings/oleObject20.bin"/><Relationship Id="rId33" Type="http://schemas.openxmlformats.org/officeDocument/2006/relationships/oleObject" Target="../embeddings/oleObject24.bin"/><Relationship Id="rId38" Type="http://schemas.openxmlformats.org/officeDocument/2006/relationships/image" Target="../media/image26.emf"/><Relationship Id="rId46" Type="http://schemas.openxmlformats.org/officeDocument/2006/relationships/oleObject" Target="../embeddings/oleObject31.bin"/><Relationship Id="rId59" Type="http://schemas.openxmlformats.org/officeDocument/2006/relationships/oleObject" Target="../embeddings/oleObject41.bin"/><Relationship Id="rId67" Type="http://schemas.openxmlformats.org/officeDocument/2006/relationships/oleObject" Target="../embeddings/oleObject48.bin"/><Relationship Id="rId20" Type="http://schemas.openxmlformats.org/officeDocument/2006/relationships/image" Target="../media/image17.emf"/><Relationship Id="rId41" Type="http://schemas.openxmlformats.org/officeDocument/2006/relationships/oleObject" Target="../embeddings/oleObject28.bin"/><Relationship Id="rId54" Type="http://schemas.openxmlformats.org/officeDocument/2006/relationships/oleObject" Target="../embeddings/oleObject37.bin"/><Relationship Id="rId62" Type="http://schemas.openxmlformats.org/officeDocument/2006/relationships/oleObject" Target="../embeddings/oleObject43.bin"/><Relationship Id="rId70" Type="http://schemas.openxmlformats.org/officeDocument/2006/relationships/oleObject" Target="../embeddings/oleObject51.bin"/><Relationship Id="rId75" Type="http://schemas.openxmlformats.org/officeDocument/2006/relationships/oleObject" Target="../embeddings/oleObject56.bin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10.bin"/><Relationship Id="rId15" Type="http://schemas.openxmlformats.org/officeDocument/2006/relationships/oleObject" Target="../embeddings/oleObject15.bin"/><Relationship Id="rId23" Type="http://schemas.openxmlformats.org/officeDocument/2006/relationships/oleObject" Target="../embeddings/oleObject19.bin"/><Relationship Id="rId28" Type="http://schemas.openxmlformats.org/officeDocument/2006/relationships/image" Target="../media/image21.emf"/><Relationship Id="rId36" Type="http://schemas.openxmlformats.org/officeDocument/2006/relationships/image" Target="../media/image25.emf"/><Relationship Id="rId49" Type="http://schemas.openxmlformats.org/officeDocument/2006/relationships/oleObject" Target="../embeddings/oleObject33.bin"/><Relationship Id="rId57" Type="http://schemas.openxmlformats.org/officeDocument/2006/relationships/oleObject" Target="../embeddings/oleObject39.bin"/><Relationship Id="rId10" Type="http://schemas.openxmlformats.org/officeDocument/2006/relationships/oleObject" Target="../embeddings/oleObject12.bin"/><Relationship Id="rId31" Type="http://schemas.openxmlformats.org/officeDocument/2006/relationships/oleObject" Target="../embeddings/oleObject23.bin"/><Relationship Id="rId44" Type="http://schemas.openxmlformats.org/officeDocument/2006/relationships/oleObject" Target="../embeddings/oleObject30.bin"/><Relationship Id="rId52" Type="http://schemas.openxmlformats.org/officeDocument/2006/relationships/oleObject" Target="../embeddings/oleObject36.bin"/><Relationship Id="rId60" Type="http://schemas.openxmlformats.org/officeDocument/2006/relationships/image" Target="../media/image33.emf"/><Relationship Id="rId65" Type="http://schemas.openxmlformats.org/officeDocument/2006/relationships/oleObject" Target="../embeddings/oleObject46.bin"/><Relationship Id="rId73" Type="http://schemas.openxmlformats.org/officeDocument/2006/relationships/oleObject" Target="../embeddings/oleObject54.bin"/><Relationship Id="rId78" Type="http://schemas.openxmlformats.org/officeDocument/2006/relationships/oleObject" Target="../embeddings/oleObject59.bin"/><Relationship Id="rId81" Type="http://schemas.openxmlformats.org/officeDocument/2006/relationships/image" Target="../media/image35.emf"/><Relationship Id="rId4" Type="http://schemas.openxmlformats.org/officeDocument/2006/relationships/oleObject" Target="../embeddings/oleObject9.bin"/><Relationship Id="rId9" Type="http://schemas.openxmlformats.org/officeDocument/2006/relationships/image" Target="../media/image12.emf"/><Relationship Id="rId13" Type="http://schemas.openxmlformats.org/officeDocument/2006/relationships/image" Target="../media/image14.emf"/><Relationship Id="rId18" Type="http://schemas.openxmlformats.org/officeDocument/2006/relationships/image" Target="../media/image16.emf"/><Relationship Id="rId39" Type="http://schemas.openxmlformats.org/officeDocument/2006/relationships/oleObject" Target="../embeddings/oleObject27.bin"/><Relationship Id="rId34" Type="http://schemas.openxmlformats.org/officeDocument/2006/relationships/image" Target="../media/image24.emf"/><Relationship Id="rId50" Type="http://schemas.openxmlformats.org/officeDocument/2006/relationships/oleObject" Target="../embeddings/oleObject34.bin"/><Relationship Id="rId55" Type="http://schemas.openxmlformats.org/officeDocument/2006/relationships/image" Target="../media/image32.emf"/><Relationship Id="rId76" Type="http://schemas.openxmlformats.org/officeDocument/2006/relationships/oleObject" Target="../embeddings/oleObject57.bin"/><Relationship Id="rId7" Type="http://schemas.openxmlformats.org/officeDocument/2006/relationships/image" Target="../media/image11.emf"/><Relationship Id="rId71" Type="http://schemas.openxmlformats.org/officeDocument/2006/relationships/oleObject" Target="../embeddings/oleObject52.bin"/><Relationship Id="rId2" Type="http://schemas.openxmlformats.org/officeDocument/2006/relationships/drawing" Target="../drawings/drawing4.xml"/><Relationship Id="rId29" Type="http://schemas.openxmlformats.org/officeDocument/2006/relationships/oleObject" Target="../embeddings/oleObject22.bin"/><Relationship Id="rId24" Type="http://schemas.openxmlformats.org/officeDocument/2006/relationships/image" Target="../media/image19.emf"/><Relationship Id="rId40" Type="http://schemas.openxmlformats.org/officeDocument/2006/relationships/image" Target="../media/image27.emf"/><Relationship Id="rId45" Type="http://schemas.openxmlformats.org/officeDocument/2006/relationships/image" Target="../media/image29.emf"/><Relationship Id="rId66" Type="http://schemas.openxmlformats.org/officeDocument/2006/relationships/oleObject" Target="../embeddings/oleObject4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30.emf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oleObject62.bin"/><Relationship Id="rId5" Type="http://schemas.openxmlformats.org/officeDocument/2006/relationships/image" Target="../media/image29.emf"/><Relationship Id="rId4" Type="http://schemas.openxmlformats.org/officeDocument/2006/relationships/oleObject" Target="../embeddings/oleObject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Inicio">
    <tabColor indexed="41"/>
  </sheetPr>
  <dimension ref="B16:J28"/>
  <sheetViews>
    <sheetView workbookViewId="0">
      <selection activeCell="F26" sqref="F26:I26"/>
    </sheetView>
  </sheetViews>
  <sheetFormatPr defaultColWidth="11.3828125" defaultRowHeight="12.45" x14ac:dyDescent="0.3"/>
  <cols>
    <col min="1" max="1" width="4.3828125" style="2" customWidth="1"/>
    <col min="2" max="16384" width="11.3828125" style="2"/>
  </cols>
  <sheetData>
    <row r="16" spans="2:7" ht="36.75" customHeight="1" x14ac:dyDescent="0.3">
      <c r="B16" s="310"/>
      <c r="C16" s="310"/>
      <c r="D16" s="310"/>
      <c r="E16" s="311"/>
      <c r="F16" s="311"/>
      <c r="G16" s="311"/>
    </row>
    <row r="17" spans="2:10" x14ac:dyDescent="0.3">
      <c r="B17" s="315" t="s">
        <v>50</v>
      </c>
      <c r="C17" s="316"/>
      <c r="D17" s="316"/>
      <c r="E17" s="316"/>
      <c r="F17" s="316"/>
      <c r="G17" s="316"/>
      <c r="H17" s="316"/>
      <c r="I17" s="317"/>
      <c r="J17" s="3"/>
    </row>
    <row r="18" spans="2:10" x14ac:dyDescent="0.3">
      <c r="B18" s="312" t="s">
        <v>45</v>
      </c>
      <c r="C18" s="313"/>
      <c r="D18" s="308" t="s">
        <v>152</v>
      </c>
      <c r="E18" s="305"/>
      <c r="F18" s="305"/>
      <c r="G18" s="305"/>
      <c r="H18" s="305"/>
      <c r="I18" s="306"/>
    </row>
    <row r="19" spans="2:10" x14ac:dyDescent="0.3">
      <c r="B19" s="307" t="s">
        <v>46</v>
      </c>
      <c r="C19" s="307"/>
      <c r="D19" s="308" t="s">
        <v>150</v>
      </c>
      <c r="E19" s="306"/>
    </row>
    <row r="20" spans="2:10" x14ac:dyDescent="0.3">
      <c r="B20" s="307" t="s">
        <v>47</v>
      </c>
      <c r="C20" s="307"/>
      <c r="D20" s="308" t="s">
        <v>151</v>
      </c>
      <c r="E20" s="306"/>
      <c r="G20" s="318" t="s">
        <v>141</v>
      </c>
      <c r="H20" s="318"/>
      <c r="I20" s="318"/>
    </row>
    <row r="21" spans="2:10" x14ac:dyDescent="0.3">
      <c r="B21" s="307" t="s">
        <v>48</v>
      </c>
      <c r="C21" s="307"/>
      <c r="D21" s="314">
        <v>1.0012000000000001</v>
      </c>
      <c r="E21" s="306"/>
      <c r="G21" s="309" t="s">
        <v>142</v>
      </c>
      <c r="H21" s="309"/>
      <c r="I21" s="309"/>
    </row>
    <row r="22" spans="2:10" x14ac:dyDescent="0.3">
      <c r="G22" s="309" t="s">
        <v>143</v>
      </c>
      <c r="H22" s="309"/>
      <c r="I22" s="309"/>
    </row>
    <row r="25" spans="2:10" x14ac:dyDescent="0.3">
      <c r="B25" s="301" t="s">
        <v>49</v>
      </c>
      <c r="C25" s="302"/>
      <c r="D25" s="302"/>
      <c r="E25" s="303"/>
      <c r="F25" s="308" t="s">
        <v>154</v>
      </c>
      <c r="G25" s="305"/>
      <c r="H25" s="305"/>
      <c r="I25" s="306"/>
    </row>
    <row r="26" spans="2:10" x14ac:dyDescent="0.3">
      <c r="B26" s="301" t="s">
        <v>144</v>
      </c>
      <c r="C26" s="302"/>
      <c r="D26" s="302"/>
      <c r="E26" s="303"/>
      <c r="F26" s="308" t="s">
        <v>153</v>
      </c>
      <c r="G26" s="305"/>
      <c r="H26" s="305"/>
      <c r="I26" s="306"/>
    </row>
    <row r="27" spans="2:10" x14ac:dyDescent="0.3">
      <c r="B27" s="301" t="s">
        <v>51</v>
      </c>
      <c r="C27" s="302"/>
      <c r="D27" s="302"/>
      <c r="E27" s="303"/>
      <c r="F27" s="304">
        <v>44781</v>
      </c>
      <c r="G27" s="305"/>
      <c r="H27" s="305"/>
      <c r="I27" s="306"/>
    </row>
    <row r="28" spans="2:10" x14ac:dyDescent="0.3">
      <c r="B28" s="301" t="s">
        <v>52</v>
      </c>
      <c r="C28" s="302"/>
      <c r="D28" s="302"/>
      <c r="E28" s="303"/>
      <c r="F28" s="304">
        <v>44782</v>
      </c>
      <c r="G28" s="305"/>
      <c r="H28" s="305"/>
      <c r="I28" s="306"/>
    </row>
  </sheetData>
  <sheetProtection password="BD72" sheet="1"/>
  <mergeCells count="22">
    <mergeCell ref="D18:I18"/>
    <mergeCell ref="D19:E19"/>
    <mergeCell ref="D20:E20"/>
    <mergeCell ref="B16:D16"/>
    <mergeCell ref="E16:G16"/>
    <mergeCell ref="B18:C18"/>
    <mergeCell ref="B19:C19"/>
    <mergeCell ref="B20:C20"/>
    <mergeCell ref="B17:I17"/>
    <mergeCell ref="G20:I20"/>
    <mergeCell ref="B28:E28"/>
    <mergeCell ref="F28:I28"/>
    <mergeCell ref="B21:C21"/>
    <mergeCell ref="B25:E25"/>
    <mergeCell ref="F25:I25"/>
    <mergeCell ref="G21:I21"/>
    <mergeCell ref="G22:I22"/>
    <mergeCell ref="B26:E26"/>
    <mergeCell ref="F26:I26"/>
    <mergeCell ref="B27:E27"/>
    <mergeCell ref="F27:I27"/>
    <mergeCell ref="D21:E21"/>
  </mergeCells>
  <phoneticPr fontId="2" type="noConversion"/>
  <hyperlinks>
    <hyperlink ref="G22" r:id="rId1" xr:uid="{00000000-0004-0000-0000-000000000000}"/>
    <hyperlink ref="G21" r:id="rId2" xr:uid="{00000000-0004-0000-0000-000001000000}"/>
  </hyperlinks>
  <pageMargins left="0.75" right="0.75" top="1" bottom="1" header="0" footer="0"/>
  <pageSetup orientation="portrait" horizontalDpi="4294967294" verticalDpi="120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Muestreo">
    <tabColor indexed="44"/>
  </sheetPr>
  <dimension ref="A1:U1060"/>
  <sheetViews>
    <sheetView workbookViewId="0">
      <selection activeCell="F41" sqref="F41"/>
    </sheetView>
  </sheetViews>
  <sheetFormatPr defaultColWidth="11.3828125" defaultRowHeight="12.45" x14ac:dyDescent="0.3"/>
  <cols>
    <col min="1" max="3" width="11.3828125" style="1"/>
    <col min="4" max="4" width="12.69140625" style="1" customWidth="1"/>
    <col min="5" max="8" width="11.3828125" style="1"/>
    <col min="9" max="9" width="12.69140625" style="1" customWidth="1"/>
    <col min="10" max="11" width="11.3828125" style="1"/>
    <col min="12" max="12" width="11.3828125" style="56"/>
    <col min="13" max="16384" width="11.3828125" style="1"/>
  </cols>
  <sheetData>
    <row r="1" spans="2:12" x14ac:dyDescent="0.3">
      <c r="B1" s="315" t="s">
        <v>145</v>
      </c>
      <c r="C1" s="316"/>
      <c r="D1" s="316"/>
      <c r="E1" s="316"/>
      <c r="F1" s="316"/>
      <c r="G1" s="316"/>
      <c r="H1" s="316"/>
      <c r="I1" s="316"/>
      <c r="J1" s="316"/>
      <c r="K1" s="316"/>
      <c r="L1" s="1"/>
    </row>
    <row r="2" spans="2:12" x14ac:dyDescent="0.3">
      <c r="B2" s="329" t="s">
        <v>0</v>
      </c>
      <c r="C2" s="330"/>
      <c r="D2" s="331"/>
      <c r="E2" s="8">
        <v>95</v>
      </c>
      <c r="L2" s="1"/>
    </row>
    <row r="3" spans="2:12" x14ac:dyDescent="0.3">
      <c r="B3" s="329" t="str">
        <f>CONCATENATE("Valor esperado  al  ",E2, "%")</f>
        <v>Valor esperado  al  95%</v>
      </c>
      <c r="C3" s="330"/>
      <c r="D3" s="331"/>
      <c r="E3" s="4">
        <f>IF(E2=90,1.645,IF(E2=95,1.96,IF(E2=97,2.2,IF(E2=99,2.58,"Coef. inválido"))))</f>
        <v>1.96</v>
      </c>
      <c r="F3" s="315" t="s">
        <v>127</v>
      </c>
      <c r="G3" s="316"/>
      <c r="L3" s="1"/>
    </row>
    <row r="4" spans="2:12" x14ac:dyDescent="0.3">
      <c r="B4" s="329" t="str">
        <f>CONCATENATE("Incertidumbre de la media ",E4," %")</f>
        <v>Incertidumbre de la media 3 %</v>
      </c>
      <c r="C4" s="330"/>
      <c r="D4" s="331"/>
      <c r="E4" s="8">
        <v>3</v>
      </c>
      <c r="F4" s="315" t="str">
        <f>IF(((((Diámetro_Medio!D20^2)*(F9)/((1/2)*((E22+((2*(F9)-3)^(1/2)))^2)))^(1/2)))&lt;Diámetro_Medio!H20,"No Cumple","Si Cumple")</f>
        <v>Si Cumple</v>
      </c>
      <c r="G4" s="316"/>
      <c r="L4" s="1"/>
    </row>
    <row r="5" spans="2:12" x14ac:dyDescent="0.3">
      <c r="L5" s="1"/>
    </row>
    <row r="6" spans="2:12" x14ac:dyDescent="0.3">
      <c r="B6" s="332"/>
      <c r="C6" s="333"/>
      <c r="D6" s="333"/>
      <c r="E6" s="333"/>
      <c r="F6" s="333"/>
      <c r="G6" s="333"/>
      <c r="H6" s="5"/>
      <c r="L6" s="1"/>
    </row>
    <row r="7" spans="2:12" x14ac:dyDescent="0.3">
      <c r="B7" s="320"/>
      <c r="C7" s="319"/>
      <c r="D7" s="319"/>
      <c r="E7" s="319"/>
      <c r="F7" s="319"/>
      <c r="G7" s="319"/>
      <c r="H7" s="6"/>
      <c r="L7" s="1"/>
    </row>
    <row r="8" spans="2:12" x14ac:dyDescent="0.3">
      <c r="B8" s="320"/>
      <c r="C8" s="319"/>
      <c r="D8" s="319"/>
      <c r="E8" s="319"/>
      <c r="F8" s="319"/>
      <c r="G8" s="319"/>
      <c r="H8" s="6"/>
      <c r="L8" s="1"/>
    </row>
    <row r="9" spans="2:12" x14ac:dyDescent="0.3">
      <c r="B9" s="320"/>
      <c r="C9" s="319"/>
      <c r="D9" s="319"/>
      <c r="E9" s="319"/>
      <c r="F9" s="319">
        <f>ROUND((((Diámetro_Medio!D20*E3)/(Distribución_Frecuencias!K83))^2),0)</f>
        <v>752</v>
      </c>
      <c r="G9" s="319"/>
      <c r="H9" s="6"/>
      <c r="I9" s="1">
        <f>F9</f>
        <v>752</v>
      </c>
      <c r="L9" s="1"/>
    </row>
    <row r="10" spans="2:12" x14ac:dyDescent="0.3">
      <c r="B10" s="320"/>
      <c r="C10" s="319"/>
      <c r="D10" s="319"/>
      <c r="E10" s="319"/>
      <c r="F10" s="319"/>
      <c r="G10" s="319"/>
      <c r="H10" s="6"/>
      <c r="L10" s="1"/>
    </row>
    <row r="11" spans="2:12" x14ac:dyDescent="0.3">
      <c r="B11" s="320"/>
      <c r="C11" s="319"/>
      <c r="D11" s="319"/>
      <c r="E11" s="319"/>
      <c r="F11" s="319"/>
      <c r="G11" s="319"/>
      <c r="H11" s="6"/>
      <c r="L11" s="1"/>
    </row>
    <row r="12" spans="2:12" x14ac:dyDescent="0.3">
      <c r="B12" s="320"/>
      <c r="C12" s="319"/>
      <c r="D12" s="319"/>
      <c r="E12" s="319"/>
      <c r="F12" s="319"/>
      <c r="G12" s="319"/>
      <c r="H12" s="6"/>
      <c r="L12" s="1"/>
    </row>
    <row r="13" spans="2:12" x14ac:dyDescent="0.3">
      <c r="B13" s="320" t="s">
        <v>88</v>
      </c>
      <c r="C13" s="319"/>
      <c r="D13" s="319"/>
      <c r="E13" s="319"/>
      <c r="F13" s="319"/>
      <c r="G13" s="319"/>
      <c r="H13" s="6"/>
      <c r="L13" s="1"/>
    </row>
    <row r="14" spans="2:12" x14ac:dyDescent="0.3">
      <c r="B14" s="320" t="s">
        <v>92</v>
      </c>
      <c r="C14" s="319"/>
      <c r="D14" s="319"/>
      <c r="E14" s="319"/>
      <c r="F14" s="319"/>
      <c r="G14" s="319"/>
      <c r="H14" s="6"/>
      <c r="L14" s="1"/>
    </row>
    <row r="15" spans="2:12" x14ac:dyDescent="0.3">
      <c r="B15" s="320" t="s">
        <v>94</v>
      </c>
      <c r="C15" s="319"/>
      <c r="D15" s="319"/>
      <c r="E15" s="319"/>
      <c r="F15" s="319"/>
      <c r="G15" s="319"/>
      <c r="H15" s="6"/>
      <c r="L15" s="1"/>
    </row>
    <row r="16" spans="2:12" x14ac:dyDescent="0.3">
      <c r="B16" s="320" t="s">
        <v>95</v>
      </c>
      <c r="C16" s="319"/>
      <c r="D16" s="319"/>
      <c r="E16" s="319"/>
      <c r="F16" s="319"/>
      <c r="G16" s="319"/>
      <c r="H16" s="6"/>
      <c r="L16" s="1"/>
    </row>
    <row r="17" spans="2:12" x14ac:dyDescent="0.3">
      <c r="B17" s="320" t="s">
        <v>96</v>
      </c>
      <c r="C17" s="319"/>
      <c r="D17" s="319"/>
      <c r="E17" s="319"/>
      <c r="F17" s="319"/>
      <c r="G17" s="319"/>
      <c r="H17" s="6"/>
      <c r="L17" s="1"/>
    </row>
    <row r="18" spans="2:12" x14ac:dyDescent="0.3">
      <c r="B18" s="321" t="s">
        <v>93</v>
      </c>
      <c r="C18" s="322"/>
      <c r="D18" s="322"/>
      <c r="E18" s="322"/>
      <c r="F18" s="322"/>
      <c r="G18" s="322"/>
      <c r="H18" s="7"/>
      <c r="L18" s="1"/>
    </row>
    <row r="19" spans="2:12" x14ac:dyDescent="0.3">
      <c r="L19" s="1"/>
    </row>
    <row r="20" spans="2:12" x14ac:dyDescent="0.3">
      <c r="B20" s="315" t="s">
        <v>146</v>
      </c>
      <c r="C20" s="316"/>
      <c r="D20" s="316"/>
      <c r="E20" s="316"/>
      <c r="F20" s="316"/>
      <c r="G20" s="316"/>
      <c r="H20" s="316"/>
      <c r="I20" s="316"/>
      <c r="J20" s="316"/>
      <c r="K20" s="316"/>
      <c r="L20" s="1"/>
    </row>
    <row r="21" spans="2:12" x14ac:dyDescent="0.3">
      <c r="B21" s="329" t="s">
        <v>0</v>
      </c>
      <c r="C21" s="330"/>
      <c r="D21" s="331"/>
      <c r="E21" s="9">
        <v>95</v>
      </c>
      <c r="L21" s="1"/>
    </row>
    <row r="22" spans="2:12" x14ac:dyDescent="0.3">
      <c r="B22" s="329" t="str">
        <f>CONCATENATE("Valor esperado  al  ",E21, "%")</f>
        <v>Valor esperado  al  95%</v>
      </c>
      <c r="C22" s="330"/>
      <c r="D22" s="331"/>
      <c r="E22" s="4">
        <f>IF(E21=90,1.645,IF(E21=95,1.96,IF(E21=97,2.2,IF(E21=99,2.58,"Coef. invalido"))))</f>
        <v>1.96</v>
      </c>
      <c r="F22" s="315" t="s">
        <v>126</v>
      </c>
      <c r="G22" s="316"/>
      <c r="L22" s="1"/>
    </row>
    <row r="23" spans="2:12" x14ac:dyDescent="0.3">
      <c r="B23" s="329" t="str">
        <f>CONCATENATE("Incertidumbre de la desviación estandar ",E23," %")</f>
        <v>Incertidumbre de la desviación estandar 5 %</v>
      </c>
      <c r="C23" s="330"/>
      <c r="D23" s="331"/>
      <c r="E23" s="8">
        <v>5</v>
      </c>
      <c r="F23" s="315" t="str">
        <f>IF(((((Diámetro_Medio!D20^2)*(COUNT(B55:K154))/((1/2)*((E22+((2*(COUNT(B55:K154))-3)^(1/2)))^2)))^(1/2)))&lt;Diámetro_Medio!H20,"No cumple","Si Cumple")</f>
        <v>Si Cumple</v>
      </c>
      <c r="G23" s="316"/>
      <c r="L23" s="1"/>
    </row>
    <row r="24" spans="2:12" x14ac:dyDescent="0.3">
      <c r="L24" s="1"/>
    </row>
    <row r="25" spans="2:12" x14ac:dyDescent="0.3">
      <c r="B25" s="10"/>
      <c r="C25" s="11"/>
      <c r="D25" s="11"/>
      <c r="E25" s="12"/>
      <c r="F25" s="13"/>
      <c r="G25" s="14"/>
      <c r="H25" s="15"/>
      <c r="L25" s="1"/>
    </row>
    <row r="26" spans="2:12" x14ac:dyDescent="0.3">
      <c r="B26" s="16" t="s">
        <v>97</v>
      </c>
      <c r="C26" s="17">
        <f>(-4-((4*(Diámetro_Medio!D20^4))/(Diámetro_Medio!H20^4))+((8*(Diámetro_Medio!D20^2))/(Diámetro_Medio!H20^2)))</f>
        <v>-4.6684724641462338E-2</v>
      </c>
      <c r="D26" s="18"/>
      <c r="E26" s="19"/>
      <c r="F26" s="20"/>
      <c r="G26" s="21"/>
      <c r="H26" s="22"/>
      <c r="L26" s="1"/>
    </row>
    <row r="27" spans="2:12" x14ac:dyDescent="0.3">
      <c r="B27" s="23"/>
      <c r="C27" s="18"/>
      <c r="D27" s="18"/>
      <c r="E27" s="19"/>
      <c r="F27" s="24"/>
      <c r="G27" s="21"/>
      <c r="H27" s="22"/>
      <c r="L27" s="1"/>
    </row>
    <row r="28" spans="2:12" x14ac:dyDescent="0.3">
      <c r="B28" s="16" t="s">
        <v>98</v>
      </c>
      <c r="C28" s="25">
        <f>(12+(4*(E22^2)))-((12*(Diámetro_Medio!D20^2))/(Diámetro_Medio!H20^2))+((4*(Diámetro_Medio!D20^2)*(E22^2))/(Diámetro_Medio!H20^2))</f>
        <v>31.096483102493071</v>
      </c>
      <c r="D28" s="18"/>
      <c r="E28" s="19"/>
      <c r="F28" s="20"/>
      <c r="G28" s="21"/>
      <c r="H28" s="22"/>
      <c r="L28" s="1"/>
    </row>
    <row r="29" spans="2:12" x14ac:dyDescent="0.3">
      <c r="B29" s="23"/>
      <c r="C29" s="18"/>
      <c r="D29" s="18"/>
      <c r="E29" s="19"/>
      <c r="F29" s="20"/>
      <c r="G29" s="21"/>
      <c r="H29" s="22"/>
      <c r="L29" s="1"/>
    </row>
    <row r="30" spans="2:12" x14ac:dyDescent="0.3">
      <c r="B30" s="16" t="s">
        <v>99</v>
      </c>
      <c r="C30" s="26">
        <f>(-6*(E22^2))-(E22^4)-9</f>
        <v>-46.807490559999998</v>
      </c>
      <c r="D30" s="18"/>
      <c r="E30" s="19"/>
      <c r="F30" s="20"/>
      <c r="G30" s="21"/>
      <c r="H30" s="22"/>
      <c r="L30" s="1"/>
    </row>
    <row r="31" spans="2:12" x14ac:dyDescent="0.3">
      <c r="B31" s="23"/>
      <c r="C31" s="18"/>
      <c r="D31" s="18"/>
      <c r="E31" s="19"/>
      <c r="F31" s="20"/>
      <c r="G31" s="21"/>
      <c r="H31" s="22"/>
      <c r="L31" s="1"/>
    </row>
    <row r="32" spans="2:12" x14ac:dyDescent="0.3">
      <c r="B32" s="23"/>
      <c r="C32" s="18"/>
      <c r="D32" s="18"/>
      <c r="E32" s="19"/>
      <c r="F32" s="20"/>
      <c r="G32" s="21"/>
      <c r="H32" s="22"/>
      <c r="L32" s="1"/>
    </row>
    <row r="33" spans="2:21" x14ac:dyDescent="0.3">
      <c r="B33" s="23"/>
      <c r="C33" s="18"/>
      <c r="D33" s="18"/>
      <c r="E33" s="27">
        <f>((-C28)-(((C28^2)-(4*(C26*C30)))^(1/2)))/(2*C26)</f>
        <v>664.58680811042825</v>
      </c>
      <c r="F33" s="20"/>
      <c r="G33" s="28"/>
      <c r="H33" s="22"/>
      <c r="L33" s="1"/>
    </row>
    <row r="34" spans="2:21" x14ac:dyDescent="0.3">
      <c r="B34" s="23"/>
      <c r="C34" s="18"/>
      <c r="D34" s="18"/>
      <c r="E34" s="19"/>
      <c r="F34" s="20"/>
      <c r="G34" s="21"/>
      <c r="H34" s="22"/>
      <c r="L34" s="1"/>
    </row>
    <row r="35" spans="2:21" x14ac:dyDescent="0.3">
      <c r="B35" s="23"/>
      <c r="C35" s="18"/>
      <c r="D35" s="18"/>
      <c r="E35" s="27">
        <f>((-C28)+(((C28^2)-(4*(C26*C30)))^(1/2)))/(2*C26)</f>
        <v>1.5086511926602557</v>
      </c>
      <c r="F35" s="20"/>
      <c r="G35" s="21"/>
      <c r="H35" s="22"/>
      <c r="L35" s="1"/>
    </row>
    <row r="36" spans="2:21" x14ac:dyDescent="0.3">
      <c r="B36" s="23"/>
      <c r="C36" s="18"/>
      <c r="D36" s="18"/>
      <c r="E36" s="29"/>
      <c r="F36" s="20"/>
      <c r="G36" s="21"/>
      <c r="H36" s="22"/>
      <c r="L36" s="1"/>
    </row>
    <row r="37" spans="2:21" x14ac:dyDescent="0.3">
      <c r="B37" s="325" t="s">
        <v>100</v>
      </c>
      <c r="C37" s="326"/>
      <c r="D37" s="30">
        <f>E33</f>
        <v>664.58680811042825</v>
      </c>
      <c r="E37" s="31" t="s">
        <v>101</v>
      </c>
      <c r="F37" s="32"/>
      <c r="G37" s="21"/>
      <c r="H37" s="22"/>
      <c r="I37" s="1">
        <f>D37</f>
        <v>664.58680811042825</v>
      </c>
      <c r="L37" s="1"/>
    </row>
    <row r="38" spans="2:21" x14ac:dyDescent="0.3">
      <c r="B38" s="323"/>
      <c r="C38" s="324"/>
      <c r="D38" s="33"/>
      <c r="E38" s="19"/>
      <c r="F38" s="20"/>
      <c r="G38" s="21"/>
      <c r="H38" s="22"/>
      <c r="L38" s="1"/>
    </row>
    <row r="39" spans="2:21" x14ac:dyDescent="0.3">
      <c r="L39" s="1"/>
    </row>
    <row r="40" spans="2:21" ht="31.5" customHeight="1" x14ac:dyDescent="0.3">
      <c r="B40" s="327" t="s">
        <v>102</v>
      </c>
      <c r="C40" s="328"/>
      <c r="D40" s="328"/>
      <c r="E40" s="328"/>
      <c r="F40" s="34">
        <f>IF(I37&gt;I9,ROUND((I37),0),IF(I37&lt;I9,ROUND((I9),0),IF(I37=I9,ROUND((I37),0),"")))</f>
        <v>752</v>
      </c>
      <c r="G40" s="343"/>
      <c r="H40" s="344"/>
      <c r="L40" s="1"/>
    </row>
    <row r="41" spans="2:21" ht="48" customHeight="1" x14ac:dyDescent="0.3">
      <c r="B41" s="341" t="s">
        <v>103</v>
      </c>
      <c r="C41" s="342"/>
      <c r="D41" s="342"/>
      <c r="E41" s="342"/>
      <c r="F41" s="35">
        <f>COUNTIF(B55:K154,"&gt;0")</f>
        <v>787</v>
      </c>
      <c r="G41" s="343" t="str">
        <f>IF(F41=F40,"El numero de partículas medidas hasta el momento es suficiente",IF(F41&lt;F40," El numero de partículas medidas hasta el momento es insuficiente",IF(F41&gt;F40,"El numero de partículas medidas hasta el momento, es más que suficiente")))</f>
        <v>El numero de partículas medidas hasta el momento, es más que suficiente</v>
      </c>
      <c r="H41" s="344"/>
      <c r="L41" s="1"/>
    </row>
    <row r="42" spans="2:21" ht="12.75" customHeight="1" x14ac:dyDescent="0.3">
      <c r="B42" s="337" t="str">
        <f>IF(F4="Si Cumple","LA ESPECÍFICACIÓN 1 CUMPLE CON LOS PARÁMETROS ESTADÍSTICOS"," ¡ATENCIÓN!  LA ESPECÍFICACIÓN 1 NO CUMPLE")</f>
        <v>LA ESPECÍFICACIÓN 1 CUMPLE CON LOS PARÁMETROS ESTADÍSTICOS</v>
      </c>
      <c r="C42" s="338"/>
      <c r="D42" s="338"/>
      <c r="E42" s="338"/>
      <c r="F42" s="338"/>
      <c r="G42" s="338"/>
      <c r="H42" s="348"/>
      <c r="L42" s="1"/>
    </row>
    <row r="43" spans="2:21" x14ac:dyDescent="0.3">
      <c r="B43" s="345" t="str">
        <f>IF(F23="Si Cumple","LA ESPECÍFICACIÓN 2 CUMPLE CON LOS PARÁMETROS ESTADÍSTICOS "," ¡ATENCIÓN!  LA ESPECÍFICACIÓN 2 NO CUMPLE")</f>
        <v xml:space="preserve">LA ESPECÍFICACIÓN 2 CUMPLE CON LOS PARÁMETROS ESTADÍSTICOS </v>
      </c>
      <c r="C43" s="346"/>
      <c r="D43" s="346"/>
      <c r="E43" s="346"/>
      <c r="F43" s="346"/>
      <c r="G43" s="346"/>
      <c r="H43" s="349"/>
      <c r="L43" s="1"/>
    </row>
    <row r="44" spans="2:21" x14ac:dyDescent="0.3">
      <c r="L44" s="1"/>
    </row>
    <row r="45" spans="2:21" x14ac:dyDescent="0.3">
      <c r="B45" s="315" t="s">
        <v>3</v>
      </c>
      <c r="C45" s="316"/>
      <c r="D45" s="316"/>
      <c r="E45" s="316"/>
      <c r="F45" s="316"/>
      <c r="G45" s="316"/>
      <c r="H45" s="316"/>
      <c r="I45" s="316"/>
      <c r="J45" s="316"/>
      <c r="K45" s="316"/>
      <c r="L45" s="1"/>
    </row>
    <row r="46" spans="2:21" x14ac:dyDescent="0.3">
      <c r="B46" s="339"/>
      <c r="C46" s="339"/>
      <c r="D46" s="339"/>
      <c r="E46" s="340"/>
      <c r="F46" s="340"/>
      <c r="G46" s="340"/>
      <c r="H46" s="347"/>
      <c r="I46" s="347"/>
      <c r="J46" s="347"/>
      <c r="K46" s="36"/>
      <c r="L46" s="1"/>
      <c r="M46" s="334" t="s">
        <v>4</v>
      </c>
      <c r="N46" s="335"/>
      <c r="O46" s="336"/>
      <c r="P46" s="334" t="s">
        <v>1</v>
      </c>
      <c r="Q46" s="335"/>
      <c r="R46" s="336"/>
      <c r="S46" s="334" t="s">
        <v>5</v>
      </c>
      <c r="T46" s="335"/>
      <c r="U46" s="336"/>
    </row>
    <row r="47" spans="2:21" x14ac:dyDescent="0.3">
      <c r="B47" s="24"/>
      <c r="C47" s="24"/>
      <c r="D47" s="24"/>
      <c r="E47" s="24"/>
      <c r="F47" s="24"/>
      <c r="G47" s="24"/>
      <c r="H47" s="24"/>
      <c r="I47" s="24"/>
      <c r="J47" s="37"/>
      <c r="K47" s="37"/>
      <c r="L47" s="1"/>
      <c r="M47" s="38"/>
      <c r="N47" s="39"/>
      <c r="O47" s="40"/>
      <c r="P47" s="38"/>
      <c r="Q47" s="39"/>
      <c r="R47" s="40"/>
      <c r="S47" s="38"/>
      <c r="T47" s="39"/>
      <c r="U47" s="41"/>
    </row>
    <row r="48" spans="2:21" x14ac:dyDescent="0.3">
      <c r="B48" s="352" t="s">
        <v>83</v>
      </c>
      <c r="C48" s="352"/>
      <c r="D48" s="352"/>
      <c r="E48" s="354"/>
      <c r="F48" s="42" t="s">
        <v>1</v>
      </c>
      <c r="G48" s="352" t="str">
        <f>IF(F48="CM","",IF(F48="MM","","Unidad de medida no soportada ó no valida"))</f>
        <v/>
      </c>
      <c r="H48" s="352"/>
      <c r="I48" s="352"/>
      <c r="J48" s="352"/>
      <c r="K48" s="352"/>
      <c r="L48" s="1" t="str">
        <f>LOWER(F48)</f>
        <v>mm</v>
      </c>
      <c r="M48" s="38" t="s">
        <v>6</v>
      </c>
      <c r="N48" s="39" t="s">
        <v>7</v>
      </c>
      <c r="O48" s="40" t="s">
        <v>81</v>
      </c>
      <c r="P48" s="38" t="s">
        <v>6</v>
      </c>
      <c r="Q48" s="39" t="s">
        <v>7</v>
      </c>
      <c r="R48" s="40" t="s">
        <v>81</v>
      </c>
      <c r="S48" s="38" t="s">
        <v>6</v>
      </c>
      <c r="T48" s="39" t="s">
        <v>7</v>
      </c>
      <c r="U48" s="40" t="s">
        <v>81</v>
      </c>
    </row>
    <row r="49" spans="2:21" x14ac:dyDescent="0.3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1"/>
      <c r="M49" s="38">
        <f t="shared" ref="M49:M80" si="0">IF(B55="","",B55*36)</f>
        <v>125.27999999999999</v>
      </c>
      <c r="N49" s="39">
        <f t="shared" ref="N49:N80" si="1">IF(B55="","",B55*9)</f>
        <v>31.319999999999997</v>
      </c>
      <c r="O49" s="40">
        <f t="shared" ref="O49:O80" si="2">IF(B55="","",B55*3.6)</f>
        <v>12.527999999999999</v>
      </c>
      <c r="P49" s="38">
        <f t="shared" ref="P49:P80" si="3">IF(B55="","",B55*3.6)</f>
        <v>12.527999999999999</v>
      </c>
      <c r="Q49" s="39">
        <f t="shared" ref="Q49:Q80" si="4">IF(B55="","",B55*0.9)</f>
        <v>3.1319999999999997</v>
      </c>
      <c r="R49" s="39">
        <f t="shared" ref="R49:R80" si="5">IF(B55="","",B55*0.36)</f>
        <v>1.2527999999999997</v>
      </c>
      <c r="S49" s="38">
        <f t="shared" ref="S49:S80" si="6">IF(B55="","",B55*(0.0036))</f>
        <v>1.2527999999999997E-2</v>
      </c>
      <c r="T49" s="39">
        <f t="shared" ref="T49:T80" si="7">IF(B55="","",B55*(0.0009))</f>
        <v>3.1319999999999994E-3</v>
      </c>
      <c r="U49" s="40">
        <f t="shared" ref="U49:U80" si="8">IF(B55="","",B55*(0.00036))</f>
        <v>1.2527999999999999E-3</v>
      </c>
    </row>
    <row r="50" spans="2:21" x14ac:dyDescent="0.3">
      <c r="B50" s="350" t="s">
        <v>2</v>
      </c>
      <c r="C50" s="350"/>
      <c r="D50" s="350"/>
      <c r="E50" s="351"/>
      <c r="F50" s="44" t="s">
        <v>34</v>
      </c>
      <c r="G50" s="352" t="str">
        <f>IF(F50="FERET","",IF(F50="AREA","Método en proceso de validación, favor utilizar Feret","Método de medida no soportado ó no válido"))</f>
        <v/>
      </c>
      <c r="H50" s="352"/>
      <c r="I50" s="352"/>
      <c r="J50" s="352"/>
      <c r="K50" s="352"/>
      <c r="L50" s="1"/>
      <c r="M50" s="38">
        <f t="shared" si="0"/>
        <v>127.44</v>
      </c>
      <c r="N50" s="39">
        <f t="shared" si="1"/>
        <v>31.86</v>
      </c>
      <c r="O50" s="40">
        <f t="shared" si="2"/>
        <v>12.744</v>
      </c>
      <c r="P50" s="38">
        <f t="shared" si="3"/>
        <v>12.744</v>
      </c>
      <c r="Q50" s="39">
        <f t="shared" si="4"/>
        <v>3.1859999999999999</v>
      </c>
      <c r="R50" s="39">
        <f t="shared" si="5"/>
        <v>1.2744</v>
      </c>
      <c r="S50" s="38">
        <f t="shared" si="6"/>
        <v>1.2744E-2</v>
      </c>
      <c r="T50" s="39">
        <f t="shared" si="7"/>
        <v>3.186E-3</v>
      </c>
      <c r="U50" s="40">
        <f t="shared" si="8"/>
        <v>1.2744000000000002E-3</v>
      </c>
    </row>
    <row r="51" spans="2:21" x14ac:dyDescent="0.3">
      <c r="B51" s="28"/>
      <c r="C51" s="28"/>
      <c r="D51" s="28"/>
      <c r="E51" s="28"/>
      <c r="F51" s="45"/>
      <c r="G51" s="46"/>
      <c r="H51" s="46"/>
      <c r="I51" s="46"/>
      <c r="J51" s="46"/>
      <c r="K51" s="46"/>
      <c r="L51" s="1"/>
      <c r="M51" s="38">
        <f t="shared" si="0"/>
        <v>133.91999999999999</v>
      </c>
      <c r="N51" s="39">
        <f t="shared" si="1"/>
        <v>33.479999999999997</v>
      </c>
      <c r="O51" s="40">
        <f t="shared" si="2"/>
        <v>13.391999999999999</v>
      </c>
      <c r="P51" s="38">
        <f t="shared" si="3"/>
        <v>13.391999999999999</v>
      </c>
      <c r="Q51" s="39">
        <f t="shared" si="4"/>
        <v>3.3479999999999999</v>
      </c>
      <c r="R51" s="39">
        <f t="shared" si="5"/>
        <v>1.3391999999999999</v>
      </c>
      <c r="S51" s="38">
        <f t="shared" si="6"/>
        <v>1.3391999999999999E-2</v>
      </c>
      <c r="T51" s="39">
        <f t="shared" si="7"/>
        <v>3.3479999999999998E-3</v>
      </c>
      <c r="U51" s="40">
        <f t="shared" si="8"/>
        <v>1.3392E-3</v>
      </c>
    </row>
    <row r="52" spans="2:21" x14ac:dyDescent="0.3">
      <c r="B52" s="352" t="s">
        <v>82</v>
      </c>
      <c r="C52" s="352"/>
      <c r="D52" s="352"/>
      <c r="E52" s="352"/>
      <c r="F52" s="42">
        <v>10</v>
      </c>
      <c r="G52" s="353" t="str">
        <f>IF(F52=10,"",IF(F52=40,"",IF(F52=100,"","Escala de objetivo no calibrada [valor no válido]")))</f>
        <v/>
      </c>
      <c r="H52" s="352"/>
      <c r="I52" s="352"/>
      <c r="J52" s="352"/>
      <c r="K52" s="352"/>
      <c r="L52" s="1"/>
      <c r="M52" s="38">
        <f t="shared" si="0"/>
        <v>139.32</v>
      </c>
      <c r="N52" s="39">
        <f t="shared" si="1"/>
        <v>34.83</v>
      </c>
      <c r="O52" s="40">
        <f t="shared" si="2"/>
        <v>13.932</v>
      </c>
      <c r="P52" s="38">
        <f t="shared" si="3"/>
        <v>13.932</v>
      </c>
      <c r="Q52" s="39">
        <f t="shared" si="4"/>
        <v>3.4830000000000001</v>
      </c>
      <c r="R52" s="39">
        <f t="shared" si="5"/>
        <v>1.3932</v>
      </c>
      <c r="S52" s="38">
        <f t="shared" si="6"/>
        <v>1.3932E-2</v>
      </c>
      <c r="T52" s="39">
        <f t="shared" si="7"/>
        <v>3.483E-3</v>
      </c>
      <c r="U52" s="40">
        <f t="shared" si="8"/>
        <v>1.3932E-3</v>
      </c>
    </row>
    <row r="53" spans="2:21" x14ac:dyDescent="0.3">
      <c r="B53" s="47" t="str">
        <f>CONCATENATE($L$48,$F$52)</f>
        <v>mm10</v>
      </c>
      <c r="C53" s="48"/>
      <c r="D53" s="48"/>
      <c r="E53" s="48"/>
      <c r="F53" s="48"/>
      <c r="G53" s="48"/>
      <c r="H53" s="48"/>
      <c r="I53" s="48"/>
      <c r="J53" s="48"/>
      <c r="K53" s="48"/>
      <c r="L53" s="1"/>
      <c r="M53" s="38">
        <f t="shared" si="0"/>
        <v>1036.1879999999999</v>
      </c>
      <c r="N53" s="39">
        <f t="shared" si="1"/>
        <v>259.04699999999997</v>
      </c>
      <c r="O53" s="40">
        <f t="shared" si="2"/>
        <v>103.61879999999999</v>
      </c>
      <c r="P53" s="38">
        <f t="shared" si="3"/>
        <v>103.61879999999999</v>
      </c>
      <c r="Q53" s="39">
        <f t="shared" si="4"/>
        <v>25.904699999999998</v>
      </c>
      <c r="R53" s="39">
        <f t="shared" si="5"/>
        <v>10.361879999999999</v>
      </c>
      <c r="S53" s="38">
        <f t="shared" si="6"/>
        <v>0.10361879999999998</v>
      </c>
      <c r="T53" s="39">
        <f t="shared" si="7"/>
        <v>2.5904699999999996E-2</v>
      </c>
      <c r="U53" s="40">
        <f t="shared" si="8"/>
        <v>1.036188E-2</v>
      </c>
    </row>
    <row r="54" spans="2:21" x14ac:dyDescent="0.3">
      <c r="B54" s="49" t="str">
        <f t="shared" ref="B54:K54" si="9">CONCATENATE($L$48," / ",$F$52," x ")</f>
        <v xml:space="preserve">mm / 10 x </v>
      </c>
      <c r="C54" s="49" t="str">
        <f t="shared" si="9"/>
        <v xml:space="preserve">mm / 10 x </v>
      </c>
      <c r="D54" s="49" t="str">
        <f t="shared" si="9"/>
        <v xml:space="preserve">mm / 10 x </v>
      </c>
      <c r="E54" s="49" t="str">
        <f t="shared" si="9"/>
        <v xml:space="preserve">mm / 10 x </v>
      </c>
      <c r="F54" s="49" t="str">
        <f t="shared" si="9"/>
        <v xml:space="preserve">mm / 10 x </v>
      </c>
      <c r="G54" s="49" t="str">
        <f t="shared" si="9"/>
        <v xml:space="preserve">mm / 10 x </v>
      </c>
      <c r="H54" s="49" t="str">
        <f t="shared" si="9"/>
        <v xml:space="preserve">mm / 10 x </v>
      </c>
      <c r="I54" s="49" t="str">
        <f t="shared" si="9"/>
        <v xml:space="preserve">mm / 10 x </v>
      </c>
      <c r="J54" s="49" t="str">
        <f t="shared" si="9"/>
        <v xml:space="preserve">mm / 10 x </v>
      </c>
      <c r="K54" s="49" t="str">
        <f t="shared" si="9"/>
        <v xml:space="preserve">mm / 10 x </v>
      </c>
      <c r="L54" s="1"/>
      <c r="M54" s="38">
        <f t="shared" si="0"/>
        <v>1140.192</v>
      </c>
      <c r="N54" s="39">
        <f t="shared" si="1"/>
        <v>285.048</v>
      </c>
      <c r="O54" s="40">
        <f t="shared" si="2"/>
        <v>114.0192</v>
      </c>
      <c r="P54" s="38">
        <f t="shared" si="3"/>
        <v>114.0192</v>
      </c>
      <c r="Q54" s="39">
        <f t="shared" si="4"/>
        <v>28.504799999999999</v>
      </c>
      <c r="R54" s="39">
        <f t="shared" si="5"/>
        <v>11.401919999999999</v>
      </c>
      <c r="S54" s="38">
        <f t="shared" si="6"/>
        <v>0.11401919999999999</v>
      </c>
      <c r="T54" s="39">
        <f t="shared" si="7"/>
        <v>2.8504799999999997E-2</v>
      </c>
      <c r="U54" s="40">
        <f t="shared" si="8"/>
        <v>1.1401919999999999E-2</v>
      </c>
    </row>
    <row r="55" spans="2:21" x14ac:dyDescent="0.3">
      <c r="B55" s="298">
        <v>3.4799999999999995</v>
      </c>
      <c r="C55" s="298">
        <v>3.0149999999999997</v>
      </c>
      <c r="D55" s="298">
        <v>3.33</v>
      </c>
      <c r="E55" s="298">
        <v>3.84</v>
      </c>
      <c r="F55" s="298">
        <v>3.6750000000000003</v>
      </c>
      <c r="G55" s="298">
        <v>4.8000000000000007</v>
      </c>
      <c r="H55" s="298">
        <v>3.12</v>
      </c>
      <c r="I55" s="298">
        <v>3.12</v>
      </c>
      <c r="J55" s="298"/>
      <c r="K55" s="298"/>
      <c r="L55" s="1"/>
      <c r="M55" s="38">
        <f t="shared" si="0"/>
        <v>1147.896</v>
      </c>
      <c r="N55" s="39">
        <f t="shared" si="1"/>
        <v>286.97399999999999</v>
      </c>
      <c r="O55" s="40">
        <f t="shared" si="2"/>
        <v>114.78959999999999</v>
      </c>
      <c r="P55" s="38">
        <f t="shared" si="3"/>
        <v>114.78959999999999</v>
      </c>
      <c r="Q55" s="39">
        <f t="shared" si="4"/>
        <v>28.697399999999998</v>
      </c>
      <c r="R55" s="39">
        <f t="shared" si="5"/>
        <v>11.478959999999999</v>
      </c>
      <c r="S55" s="38">
        <f t="shared" si="6"/>
        <v>0.11478959999999999</v>
      </c>
      <c r="T55" s="39">
        <f t="shared" si="7"/>
        <v>2.8697399999999998E-2</v>
      </c>
      <c r="U55" s="40">
        <f t="shared" si="8"/>
        <v>1.147896E-2</v>
      </c>
    </row>
    <row r="56" spans="2:21" x14ac:dyDescent="0.3">
      <c r="B56" s="299">
        <v>3.54</v>
      </c>
      <c r="C56" s="299">
        <v>3.12</v>
      </c>
      <c r="D56" s="299">
        <v>3.3899999999999997</v>
      </c>
      <c r="E56" s="299">
        <v>4.32</v>
      </c>
      <c r="F56" s="299">
        <v>4.1399999999999997</v>
      </c>
      <c r="G56" s="299">
        <v>5.16</v>
      </c>
      <c r="H56" s="299">
        <v>3.5999999999999996</v>
      </c>
      <c r="I56" s="299">
        <v>4.8000000000000007</v>
      </c>
      <c r="J56" s="299"/>
      <c r="K56" s="299"/>
      <c r="L56" s="1"/>
      <c r="M56" s="38">
        <f t="shared" si="0"/>
        <v>1232.6400000000001</v>
      </c>
      <c r="N56" s="39">
        <f t="shared" si="1"/>
        <v>308.16000000000003</v>
      </c>
      <c r="O56" s="40">
        <f t="shared" si="2"/>
        <v>123.26400000000001</v>
      </c>
      <c r="P56" s="38">
        <f t="shared" si="3"/>
        <v>123.26400000000001</v>
      </c>
      <c r="Q56" s="39">
        <f t="shared" si="4"/>
        <v>30.816000000000003</v>
      </c>
      <c r="R56" s="39">
        <f t="shared" si="5"/>
        <v>12.3264</v>
      </c>
      <c r="S56" s="38">
        <f t="shared" si="6"/>
        <v>0.123264</v>
      </c>
      <c r="T56" s="39">
        <f t="shared" si="7"/>
        <v>3.0816E-2</v>
      </c>
      <c r="U56" s="40">
        <f t="shared" si="8"/>
        <v>1.2326400000000001E-2</v>
      </c>
    </row>
    <row r="57" spans="2:21" x14ac:dyDescent="0.3">
      <c r="B57" s="299">
        <v>3.7199999999999998</v>
      </c>
      <c r="C57" s="299">
        <v>3.12</v>
      </c>
      <c r="D57" s="299">
        <v>3.96</v>
      </c>
      <c r="E57" s="299">
        <v>4.8000000000000007</v>
      </c>
      <c r="F57" s="299">
        <v>4.32</v>
      </c>
      <c r="G57" s="299">
        <v>5.5200000000000005</v>
      </c>
      <c r="H57" s="299">
        <v>3.5999999999999996</v>
      </c>
      <c r="I57" s="299">
        <v>8.2799999999999994</v>
      </c>
      <c r="J57" s="299"/>
      <c r="K57" s="299"/>
      <c r="L57" s="1"/>
      <c r="M57" s="38">
        <f t="shared" si="0"/>
        <v>1232.6400000000001</v>
      </c>
      <c r="N57" s="39">
        <f t="shared" si="1"/>
        <v>308.16000000000003</v>
      </c>
      <c r="O57" s="40">
        <f t="shared" si="2"/>
        <v>123.26400000000001</v>
      </c>
      <c r="P57" s="38">
        <f t="shared" si="3"/>
        <v>123.26400000000001</v>
      </c>
      <c r="Q57" s="39">
        <f t="shared" si="4"/>
        <v>30.816000000000003</v>
      </c>
      <c r="R57" s="39">
        <f t="shared" si="5"/>
        <v>12.3264</v>
      </c>
      <c r="S57" s="38">
        <f t="shared" si="6"/>
        <v>0.123264</v>
      </c>
      <c r="T57" s="39">
        <f t="shared" si="7"/>
        <v>3.0816E-2</v>
      </c>
      <c r="U57" s="40">
        <f t="shared" si="8"/>
        <v>1.2326400000000001E-2</v>
      </c>
    </row>
    <row r="58" spans="2:21" x14ac:dyDescent="0.3">
      <c r="B58" s="299">
        <v>3.87</v>
      </c>
      <c r="C58" s="299">
        <v>3.24</v>
      </c>
      <c r="D58" s="299">
        <v>3.96</v>
      </c>
      <c r="E58" s="299">
        <v>5.16</v>
      </c>
      <c r="F58" s="299">
        <v>4.32</v>
      </c>
      <c r="G58" s="299">
        <v>5.5200000000000005</v>
      </c>
      <c r="H58" s="299">
        <v>3.5999999999999996</v>
      </c>
      <c r="I58" s="299">
        <v>40.44</v>
      </c>
      <c r="J58" s="299"/>
      <c r="K58" s="299"/>
      <c r="L58" s="1"/>
      <c r="M58" s="38">
        <f t="shared" si="0"/>
        <v>1325.088</v>
      </c>
      <c r="N58" s="39">
        <f t="shared" si="1"/>
        <v>331.27199999999999</v>
      </c>
      <c r="O58" s="40">
        <f t="shared" si="2"/>
        <v>132.50880000000001</v>
      </c>
      <c r="P58" s="38">
        <f t="shared" si="3"/>
        <v>132.50880000000001</v>
      </c>
      <c r="Q58" s="39">
        <f t="shared" si="4"/>
        <v>33.127200000000002</v>
      </c>
      <c r="R58" s="39">
        <f t="shared" si="5"/>
        <v>13.250879999999999</v>
      </c>
      <c r="S58" s="38">
        <f t="shared" si="6"/>
        <v>0.13250879999999998</v>
      </c>
      <c r="T58" s="39">
        <f t="shared" si="7"/>
        <v>3.3127199999999996E-2</v>
      </c>
      <c r="U58" s="40">
        <f t="shared" si="8"/>
        <v>1.3250880000000001E-2</v>
      </c>
    </row>
    <row r="59" spans="2:21" x14ac:dyDescent="0.3">
      <c r="B59" s="299">
        <v>28.782999999999998</v>
      </c>
      <c r="C59" s="299">
        <v>28.248000000000001</v>
      </c>
      <c r="D59" s="299">
        <v>28.248000000000001</v>
      </c>
      <c r="E59" s="299">
        <v>36.808</v>
      </c>
      <c r="F59" s="299">
        <v>34.24</v>
      </c>
      <c r="G59" s="299">
        <v>39.375999999999998</v>
      </c>
      <c r="H59" s="299">
        <v>28.248000000000001</v>
      </c>
      <c r="I59" s="299">
        <v>25.8</v>
      </c>
      <c r="J59" s="299"/>
      <c r="K59" s="299"/>
      <c r="L59" s="1"/>
      <c r="M59" s="38">
        <f t="shared" si="0"/>
        <v>1325.088</v>
      </c>
      <c r="N59" s="39">
        <f t="shared" si="1"/>
        <v>331.27199999999999</v>
      </c>
      <c r="O59" s="40">
        <f t="shared" si="2"/>
        <v>132.50880000000001</v>
      </c>
      <c r="P59" s="38">
        <f t="shared" si="3"/>
        <v>132.50880000000001</v>
      </c>
      <c r="Q59" s="39">
        <f t="shared" si="4"/>
        <v>33.127200000000002</v>
      </c>
      <c r="R59" s="39">
        <f t="shared" si="5"/>
        <v>13.250879999999999</v>
      </c>
      <c r="S59" s="38">
        <f t="shared" si="6"/>
        <v>0.13250879999999998</v>
      </c>
      <c r="T59" s="39">
        <f t="shared" si="7"/>
        <v>3.3127199999999996E-2</v>
      </c>
      <c r="U59" s="40">
        <f t="shared" si="8"/>
        <v>1.3250880000000001E-2</v>
      </c>
    </row>
    <row r="60" spans="2:21" x14ac:dyDescent="0.3">
      <c r="B60" s="299">
        <v>31.671999999999997</v>
      </c>
      <c r="C60" s="299">
        <v>30.815999999999995</v>
      </c>
      <c r="D60" s="299">
        <v>29.745999999999995</v>
      </c>
      <c r="E60" s="299">
        <v>36.808</v>
      </c>
      <c r="F60" s="299">
        <v>36.808</v>
      </c>
      <c r="G60" s="299">
        <v>39.375999999999998</v>
      </c>
      <c r="H60" s="299">
        <v>28.248000000000001</v>
      </c>
      <c r="I60" s="299">
        <v>25.8</v>
      </c>
      <c r="J60" s="299"/>
      <c r="K60" s="299"/>
      <c r="L60" s="1"/>
      <c r="M60" s="38">
        <f t="shared" si="0"/>
        <v>1371.3119999999999</v>
      </c>
      <c r="N60" s="39">
        <f t="shared" si="1"/>
        <v>342.82799999999997</v>
      </c>
      <c r="O60" s="40">
        <f t="shared" si="2"/>
        <v>137.13120000000001</v>
      </c>
      <c r="P60" s="38">
        <f t="shared" si="3"/>
        <v>137.13120000000001</v>
      </c>
      <c r="Q60" s="39">
        <f t="shared" si="4"/>
        <v>34.282800000000002</v>
      </c>
      <c r="R60" s="39">
        <f t="shared" si="5"/>
        <v>13.713119999999998</v>
      </c>
      <c r="S60" s="38">
        <f t="shared" si="6"/>
        <v>0.13713119999999998</v>
      </c>
      <c r="T60" s="39">
        <f t="shared" si="7"/>
        <v>3.4282799999999995E-2</v>
      </c>
      <c r="U60" s="40">
        <f t="shared" si="8"/>
        <v>1.3713120000000001E-2</v>
      </c>
    </row>
    <row r="61" spans="2:21" x14ac:dyDescent="0.3">
      <c r="B61" s="299">
        <v>31.885999999999999</v>
      </c>
      <c r="C61" s="299">
        <v>30.815999999999995</v>
      </c>
      <c r="D61" s="299">
        <v>30.815999999999995</v>
      </c>
      <c r="E61" s="299">
        <v>38.948</v>
      </c>
      <c r="F61" s="299">
        <v>36.808</v>
      </c>
      <c r="G61" s="299">
        <v>42.8</v>
      </c>
      <c r="H61" s="299">
        <v>30.815999999999995</v>
      </c>
      <c r="I61" s="299">
        <v>25.8</v>
      </c>
      <c r="J61" s="299"/>
      <c r="K61" s="299"/>
      <c r="L61" s="1"/>
      <c r="M61" s="38">
        <f t="shared" si="0"/>
        <v>1015.1999999999999</v>
      </c>
      <c r="N61" s="39">
        <f t="shared" si="1"/>
        <v>253.79999999999998</v>
      </c>
      <c r="O61" s="40">
        <f t="shared" si="2"/>
        <v>101.52</v>
      </c>
      <c r="P61" s="38">
        <f t="shared" si="3"/>
        <v>101.52</v>
      </c>
      <c r="Q61" s="39">
        <f t="shared" si="4"/>
        <v>25.38</v>
      </c>
      <c r="R61" s="39">
        <f t="shared" si="5"/>
        <v>10.151999999999999</v>
      </c>
      <c r="S61" s="38">
        <f t="shared" si="6"/>
        <v>0.10152</v>
      </c>
      <c r="T61" s="39">
        <f t="shared" si="7"/>
        <v>2.538E-2</v>
      </c>
      <c r="U61" s="40">
        <f t="shared" si="8"/>
        <v>1.0152E-2</v>
      </c>
    </row>
    <row r="62" spans="2:21" x14ac:dyDescent="0.3">
      <c r="B62" s="299">
        <v>34.24</v>
      </c>
      <c r="C62" s="299">
        <v>33.384</v>
      </c>
      <c r="D62" s="299">
        <v>30.815999999999995</v>
      </c>
      <c r="E62" s="299">
        <v>41.408999999999999</v>
      </c>
      <c r="F62" s="299">
        <v>36.808</v>
      </c>
      <c r="G62" s="299">
        <v>42.8</v>
      </c>
      <c r="H62" s="299">
        <v>30.815999999999995</v>
      </c>
      <c r="I62" s="299">
        <v>27.6</v>
      </c>
      <c r="J62" s="299"/>
      <c r="K62" s="299"/>
      <c r="L62" s="1"/>
      <c r="M62" s="38">
        <f t="shared" si="0"/>
        <v>1015.1999999999999</v>
      </c>
      <c r="N62" s="39">
        <f t="shared" si="1"/>
        <v>253.79999999999998</v>
      </c>
      <c r="O62" s="40">
        <f t="shared" si="2"/>
        <v>101.52</v>
      </c>
      <c r="P62" s="38">
        <f t="shared" si="3"/>
        <v>101.52</v>
      </c>
      <c r="Q62" s="39">
        <f t="shared" si="4"/>
        <v>25.38</v>
      </c>
      <c r="R62" s="39">
        <f t="shared" si="5"/>
        <v>10.151999999999999</v>
      </c>
      <c r="S62" s="38">
        <f t="shared" si="6"/>
        <v>0.10152</v>
      </c>
      <c r="T62" s="39">
        <f t="shared" si="7"/>
        <v>2.538E-2</v>
      </c>
      <c r="U62" s="40">
        <f t="shared" si="8"/>
        <v>1.0152E-2</v>
      </c>
    </row>
    <row r="63" spans="2:21" x14ac:dyDescent="0.3">
      <c r="B63" s="299">
        <v>34.24</v>
      </c>
      <c r="C63" s="299">
        <v>34.24</v>
      </c>
      <c r="D63" s="299">
        <v>30.815999999999995</v>
      </c>
      <c r="E63" s="299">
        <v>42.585999999999999</v>
      </c>
      <c r="F63" s="299">
        <v>39.375999999999998</v>
      </c>
      <c r="G63" s="299">
        <v>44.512</v>
      </c>
      <c r="H63" s="299">
        <v>34.24</v>
      </c>
      <c r="I63" s="299">
        <v>28.2</v>
      </c>
      <c r="J63" s="299"/>
      <c r="K63" s="299"/>
      <c r="L63" s="1"/>
      <c r="M63" s="38">
        <f t="shared" si="0"/>
        <v>1039.5</v>
      </c>
      <c r="N63" s="39">
        <f t="shared" si="1"/>
        <v>259.875</v>
      </c>
      <c r="O63" s="40">
        <f t="shared" si="2"/>
        <v>103.95</v>
      </c>
      <c r="P63" s="38">
        <f t="shared" si="3"/>
        <v>103.95</v>
      </c>
      <c r="Q63" s="39">
        <f t="shared" si="4"/>
        <v>25.987500000000001</v>
      </c>
      <c r="R63" s="39">
        <f t="shared" si="5"/>
        <v>10.395</v>
      </c>
      <c r="S63" s="38">
        <f t="shared" si="6"/>
        <v>0.10395</v>
      </c>
      <c r="T63" s="39">
        <f t="shared" si="7"/>
        <v>2.59875E-2</v>
      </c>
      <c r="U63" s="40">
        <f t="shared" si="8"/>
        <v>1.0395000000000001E-2</v>
      </c>
    </row>
    <row r="64" spans="2:21" x14ac:dyDescent="0.3">
      <c r="B64" s="299">
        <v>36.808</v>
      </c>
      <c r="C64" s="299">
        <v>34.667999999999999</v>
      </c>
      <c r="D64" s="299">
        <v>34.774999999999999</v>
      </c>
      <c r="E64" s="299">
        <v>42.8</v>
      </c>
      <c r="F64" s="299">
        <v>41.515999999999998</v>
      </c>
      <c r="G64" s="299">
        <v>44.512</v>
      </c>
      <c r="H64" s="299">
        <v>34.24</v>
      </c>
      <c r="I64" s="299">
        <v>30</v>
      </c>
      <c r="J64" s="299"/>
      <c r="K64" s="299"/>
      <c r="L64" s="1"/>
      <c r="M64" s="38">
        <f t="shared" si="0"/>
        <v>1080</v>
      </c>
      <c r="N64" s="39">
        <f t="shared" si="1"/>
        <v>270</v>
      </c>
      <c r="O64" s="40">
        <f t="shared" si="2"/>
        <v>108</v>
      </c>
      <c r="P64" s="38">
        <f t="shared" si="3"/>
        <v>108</v>
      </c>
      <c r="Q64" s="39">
        <f t="shared" si="4"/>
        <v>27</v>
      </c>
      <c r="R64" s="39">
        <f t="shared" si="5"/>
        <v>10.799999999999999</v>
      </c>
      <c r="S64" s="38">
        <f t="shared" si="6"/>
        <v>0.108</v>
      </c>
      <c r="T64" s="39">
        <f t="shared" si="7"/>
        <v>2.7E-2</v>
      </c>
      <c r="U64" s="40">
        <f t="shared" si="8"/>
        <v>1.0800000000000001E-2</v>
      </c>
    </row>
    <row r="65" spans="2:21" x14ac:dyDescent="0.3">
      <c r="B65" s="299">
        <v>36.808</v>
      </c>
      <c r="C65" s="299">
        <v>36.808</v>
      </c>
      <c r="D65" s="299">
        <v>34.774999999999999</v>
      </c>
      <c r="E65" s="299">
        <v>45.368000000000002</v>
      </c>
      <c r="F65" s="299">
        <v>41.943999999999996</v>
      </c>
      <c r="G65" s="299">
        <v>45.368000000000002</v>
      </c>
      <c r="H65" s="299">
        <v>34.24</v>
      </c>
      <c r="I65" s="299">
        <v>30</v>
      </c>
      <c r="J65" s="299"/>
      <c r="K65" s="299"/>
      <c r="L65" s="1"/>
      <c r="M65" s="38">
        <f t="shared" si="0"/>
        <v>1080</v>
      </c>
      <c r="N65" s="39">
        <f t="shared" si="1"/>
        <v>270</v>
      </c>
      <c r="O65" s="40">
        <f t="shared" si="2"/>
        <v>108</v>
      </c>
      <c r="P65" s="38">
        <f t="shared" si="3"/>
        <v>108</v>
      </c>
      <c r="Q65" s="39">
        <f t="shared" si="4"/>
        <v>27</v>
      </c>
      <c r="R65" s="39">
        <f t="shared" si="5"/>
        <v>10.799999999999999</v>
      </c>
      <c r="S65" s="38">
        <f t="shared" si="6"/>
        <v>0.108</v>
      </c>
      <c r="T65" s="39">
        <f t="shared" si="7"/>
        <v>2.7E-2</v>
      </c>
      <c r="U65" s="40">
        <f t="shared" si="8"/>
        <v>1.0800000000000001E-2</v>
      </c>
    </row>
    <row r="66" spans="2:21" x14ac:dyDescent="0.3">
      <c r="B66" s="299">
        <v>38.091999999999999</v>
      </c>
      <c r="C66" s="299">
        <v>39.375999999999998</v>
      </c>
      <c r="D66" s="299">
        <v>35.202999999999996</v>
      </c>
      <c r="E66" s="299">
        <v>45.368000000000002</v>
      </c>
      <c r="F66" s="299">
        <v>42.8</v>
      </c>
      <c r="G66" s="299">
        <v>45.368000000000002</v>
      </c>
      <c r="H66" s="299">
        <v>36.808</v>
      </c>
      <c r="I66" s="299">
        <v>31.200000000000003</v>
      </c>
      <c r="J66" s="299"/>
      <c r="K66" s="299"/>
      <c r="L66" s="1"/>
      <c r="M66" s="38">
        <f t="shared" si="0"/>
        <v>1093.5</v>
      </c>
      <c r="N66" s="39">
        <f t="shared" si="1"/>
        <v>273.375</v>
      </c>
      <c r="O66" s="40">
        <f t="shared" si="2"/>
        <v>109.35000000000001</v>
      </c>
      <c r="P66" s="38">
        <f t="shared" si="3"/>
        <v>109.35000000000001</v>
      </c>
      <c r="Q66" s="39">
        <f t="shared" si="4"/>
        <v>27.337500000000002</v>
      </c>
      <c r="R66" s="39">
        <f t="shared" si="5"/>
        <v>10.934999999999999</v>
      </c>
      <c r="S66" s="38">
        <f t="shared" si="6"/>
        <v>0.10935</v>
      </c>
      <c r="T66" s="39">
        <f t="shared" si="7"/>
        <v>2.7337500000000001E-2</v>
      </c>
      <c r="U66" s="40">
        <f t="shared" si="8"/>
        <v>1.0935E-2</v>
      </c>
    </row>
    <row r="67" spans="2:21" x14ac:dyDescent="0.3">
      <c r="B67" s="299">
        <v>28.2</v>
      </c>
      <c r="C67" s="299">
        <v>27.6</v>
      </c>
      <c r="D67" s="299">
        <v>27.3</v>
      </c>
      <c r="E67" s="299">
        <v>31.8</v>
      </c>
      <c r="F67" s="299">
        <v>31.725000000000001</v>
      </c>
      <c r="G67" s="299">
        <v>31.8</v>
      </c>
      <c r="H67" s="299">
        <v>25.8</v>
      </c>
      <c r="I67" s="299">
        <v>31.200000000000003</v>
      </c>
      <c r="J67" s="299"/>
      <c r="K67" s="299"/>
      <c r="L67" s="1"/>
      <c r="M67" s="38">
        <f t="shared" si="0"/>
        <v>1112.4000000000001</v>
      </c>
      <c r="N67" s="39">
        <f t="shared" si="1"/>
        <v>278.10000000000002</v>
      </c>
      <c r="O67" s="40">
        <f t="shared" si="2"/>
        <v>111.24000000000001</v>
      </c>
      <c r="P67" s="38">
        <f t="shared" si="3"/>
        <v>111.24000000000001</v>
      </c>
      <c r="Q67" s="39">
        <f t="shared" si="4"/>
        <v>27.810000000000002</v>
      </c>
      <c r="R67" s="39">
        <f t="shared" si="5"/>
        <v>11.124000000000001</v>
      </c>
      <c r="S67" s="38">
        <f t="shared" si="6"/>
        <v>0.11124000000000001</v>
      </c>
      <c r="T67" s="39">
        <f t="shared" si="7"/>
        <v>2.7810000000000001E-2</v>
      </c>
      <c r="U67" s="40">
        <f t="shared" si="8"/>
        <v>1.1124000000000002E-2</v>
      </c>
    </row>
    <row r="68" spans="2:21" x14ac:dyDescent="0.3">
      <c r="B68" s="299">
        <v>28.2</v>
      </c>
      <c r="C68" s="299">
        <v>30</v>
      </c>
      <c r="D68" s="299">
        <v>27.675000000000001</v>
      </c>
      <c r="E68" s="299">
        <v>31.95</v>
      </c>
      <c r="F68" s="299">
        <v>31.8</v>
      </c>
      <c r="G68" s="299">
        <v>31.8</v>
      </c>
      <c r="H68" s="299">
        <v>25.8</v>
      </c>
      <c r="I68" s="299">
        <v>31.5</v>
      </c>
      <c r="J68" s="299"/>
      <c r="K68" s="299"/>
      <c r="L68" s="1"/>
      <c r="M68" s="38">
        <f t="shared" si="0"/>
        <v>1144.8</v>
      </c>
      <c r="N68" s="39">
        <f t="shared" si="1"/>
        <v>286.2</v>
      </c>
      <c r="O68" s="40">
        <f t="shared" si="2"/>
        <v>114.48</v>
      </c>
      <c r="P68" s="38">
        <f t="shared" si="3"/>
        <v>114.48</v>
      </c>
      <c r="Q68" s="39">
        <f t="shared" si="4"/>
        <v>28.62</v>
      </c>
      <c r="R68" s="39">
        <f t="shared" si="5"/>
        <v>11.448</v>
      </c>
      <c r="S68" s="38">
        <f t="shared" si="6"/>
        <v>0.11448</v>
      </c>
      <c r="T68" s="39">
        <f t="shared" si="7"/>
        <v>2.862E-2</v>
      </c>
      <c r="U68" s="40">
        <f t="shared" si="8"/>
        <v>1.1448000000000002E-2</v>
      </c>
    </row>
    <row r="69" spans="2:21" x14ac:dyDescent="0.3">
      <c r="B69" s="299">
        <v>28.875</v>
      </c>
      <c r="C69" s="299">
        <v>33.6</v>
      </c>
      <c r="D69" s="299">
        <v>30</v>
      </c>
      <c r="E69" s="299">
        <v>33.6</v>
      </c>
      <c r="F69" s="299">
        <v>31.8</v>
      </c>
      <c r="G69" s="299">
        <v>31.8</v>
      </c>
      <c r="H69" s="299">
        <v>25.8</v>
      </c>
      <c r="I69" s="299">
        <v>31.5</v>
      </c>
      <c r="J69" s="299"/>
      <c r="K69" s="299"/>
      <c r="L69" s="1"/>
      <c r="M69" s="38">
        <f t="shared" si="0"/>
        <v>1152.8999999999999</v>
      </c>
      <c r="N69" s="39">
        <f t="shared" si="1"/>
        <v>288.22499999999997</v>
      </c>
      <c r="O69" s="40">
        <f t="shared" si="2"/>
        <v>115.28999999999999</v>
      </c>
      <c r="P69" s="38">
        <f t="shared" si="3"/>
        <v>115.28999999999999</v>
      </c>
      <c r="Q69" s="39">
        <f t="shared" si="4"/>
        <v>28.822499999999998</v>
      </c>
      <c r="R69" s="39">
        <f t="shared" si="5"/>
        <v>11.529</v>
      </c>
      <c r="S69" s="38">
        <f t="shared" si="6"/>
        <v>0.11528999999999999</v>
      </c>
      <c r="T69" s="39">
        <f t="shared" si="7"/>
        <v>2.8822499999999997E-2</v>
      </c>
      <c r="U69" s="40">
        <f t="shared" si="8"/>
        <v>1.1529000000000001E-2</v>
      </c>
    </row>
    <row r="70" spans="2:21" x14ac:dyDescent="0.3">
      <c r="B70" s="299">
        <v>30</v>
      </c>
      <c r="C70" s="299">
        <v>34.199999999999996</v>
      </c>
      <c r="D70" s="299">
        <v>31.8</v>
      </c>
      <c r="E70" s="299">
        <v>35.4</v>
      </c>
      <c r="F70" s="299">
        <v>31.8</v>
      </c>
      <c r="G70" s="299">
        <v>31.8</v>
      </c>
      <c r="H70" s="299">
        <v>27.6</v>
      </c>
      <c r="I70" s="299">
        <v>31.8</v>
      </c>
      <c r="J70" s="299"/>
      <c r="K70" s="299"/>
      <c r="L70" s="1"/>
      <c r="M70" s="38">
        <f t="shared" si="0"/>
        <v>1209.6000000000001</v>
      </c>
      <c r="N70" s="39">
        <f t="shared" si="1"/>
        <v>302.40000000000003</v>
      </c>
      <c r="O70" s="40">
        <f t="shared" si="2"/>
        <v>120.96000000000001</v>
      </c>
      <c r="P70" s="38">
        <f t="shared" si="3"/>
        <v>120.96000000000001</v>
      </c>
      <c r="Q70" s="39">
        <f t="shared" si="4"/>
        <v>30.240000000000002</v>
      </c>
      <c r="R70" s="39">
        <f t="shared" si="5"/>
        <v>12.096</v>
      </c>
      <c r="S70" s="38">
        <f t="shared" si="6"/>
        <v>0.12096</v>
      </c>
      <c r="T70" s="39">
        <f t="shared" si="7"/>
        <v>3.024E-2</v>
      </c>
      <c r="U70" s="40">
        <f t="shared" si="8"/>
        <v>1.2096000000000001E-2</v>
      </c>
    </row>
    <row r="71" spans="2:21" x14ac:dyDescent="0.3">
      <c r="B71" s="299">
        <v>30</v>
      </c>
      <c r="C71" s="299">
        <v>36</v>
      </c>
      <c r="D71" s="299">
        <v>31.8</v>
      </c>
      <c r="E71" s="299">
        <v>36</v>
      </c>
      <c r="F71" s="299">
        <v>33.6</v>
      </c>
      <c r="G71" s="299">
        <v>33.6</v>
      </c>
      <c r="H71" s="299">
        <v>28.2</v>
      </c>
      <c r="I71" s="299">
        <v>31.8</v>
      </c>
      <c r="J71" s="299"/>
      <c r="K71" s="299"/>
      <c r="L71" s="1"/>
      <c r="M71" s="38">
        <f t="shared" si="0"/>
        <v>1209.6000000000001</v>
      </c>
      <c r="N71" s="39">
        <f t="shared" si="1"/>
        <v>302.40000000000003</v>
      </c>
      <c r="O71" s="40">
        <f t="shared" si="2"/>
        <v>120.96000000000001</v>
      </c>
      <c r="P71" s="38">
        <f t="shared" si="3"/>
        <v>120.96000000000001</v>
      </c>
      <c r="Q71" s="39">
        <f t="shared" si="4"/>
        <v>30.240000000000002</v>
      </c>
      <c r="R71" s="39">
        <f t="shared" si="5"/>
        <v>12.096</v>
      </c>
      <c r="S71" s="38">
        <f t="shared" si="6"/>
        <v>0.12096</v>
      </c>
      <c r="T71" s="39">
        <f t="shared" si="7"/>
        <v>3.024E-2</v>
      </c>
      <c r="U71" s="40">
        <f t="shared" si="8"/>
        <v>1.2096000000000001E-2</v>
      </c>
    </row>
    <row r="72" spans="2:21" x14ac:dyDescent="0.3">
      <c r="B72" s="299">
        <v>30.375</v>
      </c>
      <c r="C72" s="299">
        <v>36</v>
      </c>
      <c r="D72" s="299">
        <v>32.700000000000003</v>
      </c>
      <c r="E72" s="299">
        <v>36</v>
      </c>
      <c r="F72" s="299">
        <v>35.4</v>
      </c>
      <c r="G72" s="299">
        <v>33.6</v>
      </c>
      <c r="H72" s="299">
        <v>30</v>
      </c>
      <c r="I72" s="299">
        <v>31.8</v>
      </c>
      <c r="J72" s="299"/>
      <c r="K72" s="299"/>
      <c r="L72" s="1"/>
      <c r="M72" s="38">
        <f t="shared" si="0"/>
        <v>1247.3999999999999</v>
      </c>
      <c r="N72" s="39">
        <f t="shared" si="1"/>
        <v>311.84999999999997</v>
      </c>
      <c r="O72" s="40">
        <f t="shared" si="2"/>
        <v>124.74</v>
      </c>
      <c r="P72" s="38">
        <f t="shared" si="3"/>
        <v>124.74</v>
      </c>
      <c r="Q72" s="39">
        <f t="shared" si="4"/>
        <v>31.184999999999999</v>
      </c>
      <c r="R72" s="39">
        <f t="shared" si="5"/>
        <v>12.473999999999998</v>
      </c>
      <c r="S72" s="38">
        <f t="shared" si="6"/>
        <v>0.12473999999999999</v>
      </c>
      <c r="T72" s="39">
        <f t="shared" si="7"/>
        <v>3.1184999999999997E-2</v>
      </c>
      <c r="U72" s="40">
        <f t="shared" si="8"/>
        <v>1.2474000000000001E-2</v>
      </c>
    </row>
    <row r="73" spans="2:21" x14ac:dyDescent="0.3">
      <c r="B73" s="299">
        <v>30.900000000000002</v>
      </c>
      <c r="C73" s="299">
        <v>37.799999999999997</v>
      </c>
      <c r="D73" s="299">
        <v>33.300000000000004</v>
      </c>
      <c r="E73" s="299">
        <v>37.200000000000003</v>
      </c>
      <c r="F73" s="299">
        <v>36</v>
      </c>
      <c r="G73" s="299">
        <v>35.25</v>
      </c>
      <c r="H73" s="299">
        <v>30</v>
      </c>
      <c r="I73" s="299">
        <v>35.4</v>
      </c>
      <c r="J73" s="299"/>
      <c r="K73" s="299"/>
      <c r="L73" s="1"/>
      <c r="M73" s="38">
        <f t="shared" si="0"/>
        <v>1296</v>
      </c>
      <c r="N73" s="39">
        <f t="shared" si="1"/>
        <v>324</v>
      </c>
      <c r="O73" s="40">
        <f t="shared" si="2"/>
        <v>129.6</v>
      </c>
      <c r="P73" s="38">
        <f t="shared" si="3"/>
        <v>129.6</v>
      </c>
      <c r="Q73" s="39">
        <f t="shared" si="4"/>
        <v>32.4</v>
      </c>
      <c r="R73" s="39">
        <f t="shared" si="5"/>
        <v>12.959999999999999</v>
      </c>
      <c r="S73" s="38">
        <f t="shared" si="6"/>
        <v>0.12959999999999999</v>
      </c>
      <c r="T73" s="39">
        <f t="shared" si="7"/>
        <v>3.2399999999999998E-2</v>
      </c>
      <c r="U73" s="40">
        <f t="shared" si="8"/>
        <v>1.2960000000000001E-2</v>
      </c>
    </row>
    <row r="74" spans="2:21" x14ac:dyDescent="0.3">
      <c r="B74" s="299">
        <v>31.8</v>
      </c>
      <c r="C74" s="299">
        <v>37.799999999999997</v>
      </c>
      <c r="D74" s="299">
        <v>33.6</v>
      </c>
      <c r="E74" s="299">
        <v>37.200000000000003</v>
      </c>
      <c r="F74" s="299">
        <v>37.799999999999997</v>
      </c>
      <c r="G74" s="299">
        <v>35.4</v>
      </c>
      <c r="H74" s="299">
        <v>31.200000000000003</v>
      </c>
      <c r="I74" s="299">
        <v>36</v>
      </c>
      <c r="J74" s="299"/>
      <c r="K74" s="299"/>
      <c r="L74" s="1"/>
      <c r="M74" s="38">
        <f t="shared" si="0"/>
        <v>1296</v>
      </c>
      <c r="N74" s="39">
        <f t="shared" si="1"/>
        <v>324</v>
      </c>
      <c r="O74" s="40">
        <f t="shared" si="2"/>
        <v>129.6</v>
      </c>
      <c r="P74" s="38">
        <f t="shared" si="3"/>
        <v>129.6</v>
      </c>
      <c r="Q74" s="39">
        <f t="shared" si="4"/>
        <v>32.4</v>
      </c>
      <c r="R74" s="39">
        <f t="shared" si="5"/>
        <v>12.959999999999999</v>
      </c>
      <c r="S74" s="38">
        <f t="shared" si="6"/>
        <v>0.12959999999999999</v>
      </c>
      <c r="T74" s="39">
        <f t="shared" si="7"/>
        <v>3.2399999999999998E-2</v>
      </c>
      <c r="U74" s="40">
        <f t="shared" si="8"/>
        <v>1.2960000000000001E-2</v>
      </c>
    </row>
    <row r="75" spans="2:21" x14ac:dyDescent="0.3">
      <c r="B75" s="299">
        <v>32.024999999999999</v>
      </c>
      <c r="C75" s="299">
        <v>37.799999999999997</v>
      </c>
      <c r="D75" s="299">
        <v>33.6</v>
      </c>
      <c r="E75" s="299">
        <v>37.799999999999997</v>
      </c>
      <c r="F75" s="299">
        <v>37.799999999999997</v>
      </c>
      <c r="G75" s="299">
        <v>36</v>
      </c>
      <c r="H75" s="299">
        <v>31.200000000000003</v>
      </c>
      <c r="I75" s="299">
        <v>36</v>
      </c>
      <c r="J75" s="299"/>
      <c r="K75" s="299"/>
      <c r="L75" s="1"/>
      <c r="M75" s="38">
        <f t="shared" si="0"/>
        <v>1339.2</v>
      </c>
      <c r="N75" s="39">
        <f t="shared" si="1"/>
        <v>334.8</v>
      </c>
      <c r="O75" s="40">
        <f t="shared" si="2"/>
        <v>133.92000000000002</v>
      </c>
      <c r="P75" s="38">
        <f t="shared" si="3"/>
        <v>133.92000000000002</v>
      </c>
      <c r="Q75" s="39">
        <f t="shared" si="4"/>
        <v>33.480000000000004</v>
      </c>
      <c r="R75" s="39">
        <f t="shared" si="5"/>
        <v>13.392000000000001</v>
      </c>
      <c r="S75" s="38">
        <f t="shared" si="6"/>
        <v>0.13392000000000001</v>
      </c>
      <c r="T75" s="39">
        <f t="shared" si="7"/>
        <v>3.3480000000000003E-2</v>
      </c>
      <c r="U75" s="40">
        <f t="shared" si="8"/>
        <v>1.3392000000000001E-2</v>
      </c>
    </row>
    <row r="76" spans="2:21" x14ac:dyDescent="0.3">
      <c r="B76" s="299">
        <v>33.6</v>
      </c>
      <c r="C76" s="299">
        <v>39.6</v>
      </c>
      <c r="D76" s="299">
        <v>33.6</v>
      </c>
      <c r="E76" s="299">
        <v>37.799999999999997</v>
      </c>
      <c r="F76" s="299">
        <v>39.6</v>
      </c>
      <c r="G76" s="299">
        <v>36</v>
      </c>
      <c r="H76" s="299">
        <v>31.5</v>
      </c>
      <c r="I76" s="299">
        <v>33.6</v>
      </c>
      <c r="J76" s="299"/>
      <c r="K76" s="299"/>
      <c r="L76" s="1"/>
      <c r="M76" s="38">
        <f t="shared" si="0"/>
        <v>1360.8</v>
      </c>
      <c r="N76" s="39">
        <f t="shared" si="1"/>
        <v>340.2</v>
      </c>
      <c r="O76" s="40">
        <f t="shared" si="2"/>
        <v>136.07999999999998</v>
      </c>
      <c r="P76" s="38">
        <f t="shared" si="3"/>
        <v>136.07999999999998</v>
      </c>
      <c r="Q76" s="39">
        <f t="shared" si="4"/>
        <v>34.019999999999996</v>
      </c>
      <c r="R76" s="39">
        <f t="shared" si="5"/>
        <v>13.607999999999999</v>
      </c>
      <c r="S76" s="38">
        <f t="shared" si="6"/>
        <v>0.13607999999999998</v>
      </c>
      <c r="T76" s="39">
        <f t="shared" si="7"/>
        <v>3.4019999999999995E-2</v>
      </c>
      <c r="U76" s="40">
        <f t="shared" si="8"/>
        <v>1.3608E-2</v>
      </c>
    </row>
    <row r="77" spans="2:21" x14ac:dyDescent="0.3">
      <c r="B77" s="299">
        <v>33.6</v>
      </c>
      <c r="C77" s="299">
        <v>39.6</v>
      </c>
      <c r="D77" s="299">
        <v>34.125</v>
      </c>
      <c r="E77" s="299">
        <v>37.799999999999997</v>
      </c>
      <c r="F77" s="299">
        <v>39.6</v>
      </c>
      <c r="G77" s="299">
        <v>36</v>
      </c>
      <c r="H77" s="299">
        <v>31.5</v>
      </c>
      <c r="I77" s="299">
        <v>34.125</v>
      </c>
      <c r="J77" s="299"/>
      <c r="K77" s="299"/>
      <c r="L77" s="1"/>
      <c r="M77" s="38">
        <f t="shared" si="0"/>
        <v>1360.8</v>
      </c>
      <c r="N77" s="39">
        <f t="shared" si="1"/>
        <v>340.2</v>
      </c>
      <c r="O77" s="40">
        <f t="shared" si="2"/>
        <v>136.07999999999998</v>
      </c>
      <c r="P77" s="38">
        <f t="shared" si="3"/>
        <v>136.07999999999998</v>
      </c>
      <c r="Q77" s="39">
        <f t="shared" si="4"/>
        <v>34.019999999999996</v>
      </c>
      <c r="R77" s="39">
        <f t="shared" si="5"/>
        <v>13.607999999999999</v>
      </c>
      <c r="S77" s="38">
        <f t="shared" si="6"/>
        <v>0.13607999999999998</v>
      </c>
      <c r="T77" s="39">
        <f t="shared" si="7"/>
        <v>3.4019999999999995E-2</v>
      </c>
      <c r="U77" s="40">
        <f t="shared" si="8"/>
        <v>1.3608E-2</v>
      </c>
    </row>
    <row r="78" spans="2:21" x14ac:dyDescent="0.3">
      <c r="B78" s="299">
        <v>34.65</v>
      </c>
      <c r="C78" s="299">
        <v>39.6</v>
      </c>
      <c r="D78" s="299">
        <v>34.35</v>
      </c>
      <c r="E78" s="299">
        <v>39.225000000000001</v>
      </c>
      <c r="F78" s="299">
        <v>39.6</v>
      </c>
      <c r="G78" s="299">
        <v>36</v>
      </c>
      <c r="H78" s="299">
        <v>31.8</v>
      </c>
      <c r="I78" s="299">
        <v>34.35</v>
      </c>
      <c r="J78" s="299"/>
      <c r="K78" s="299"/>
      <c r="L78" s="1"/>
      <c r="M78" s="38">
        <f t="shared" si="0"/>
        <v>1360.8</v>
      </c>
      <c r="N78" s="39">
        <f t="shared" si="1"/>
        <v>340.2</v>
      </c>
      <c r="O78" s="40">
        <f t="shared" si="2"/>
        <v>136.07999999999998</v>
      </c>
      <c r="P78" s="38">
        <f t="shared" si="3"/>
        <v>136.07999999999998</v>
      </c>
      <c r="Q78" s="39">
        <f t="shared" si="4"/>
        <v>34.019999999999996</v>
      </c>
      <c r="R78" s="39">
        <f t="shared" si="5"/>
        <v>13.607999999999999</v>
      </c>
      <c r="S78" s="38">
        <f t="shared" si="6"/>
        <v>0.13607999999999998</v>
      </c>
      <c r="T78" s="39">
        <f t="shared" si="7"/>
        <v>3.4019999999999995E-2</v>
      </c>
      <c r="U78" s="40">
        <f t="shared" si="8"/>
        <v>1.3608E-2</v>
      </c>
    </row>
    <row r="79" spans="2:21" x14ac:dyDescent="0.3">
      <c r="B79" s="299">
        <v>36</v>
      </c>
      <c r="C79" s="299">
        <v>39.6</v>
      </c>
      <c r="D79" s="299">
        <v>34.35</v>
      </c>
      <c r="E79" s="299">
        <v>39.6</v>
      </c>
      <c r="F79" s="299">
        <v>39.6</v>
      </c>
      <c r="G79" s="299">
        <v>37.799999999999997</v>
      </c>
      <c r="H79" s="299">
        <v>31.8</v>
      </c>
      <c r="I79" s="299">
        <v>34.35</v>
      </c>
      <c r="J79" s="299"/>
      <c r="K79" s="299"/>
      <c r="L79" s="1"/>
      <c r="M79" s="38">
        <f t="shared" si="0"/>
        <v>1404</v>
      </c>
      <c r="N79" s="39">
        <f t="shared" si="1"/>
        <v>351</v>
      </c>
      <c r="O79" s="40">
        <f t="shared" si="2"/>
        <v>140.4</v>
      </c>
      <c r="P79" s="38">
        <f t="shared" si="3"/>
        <v>140.4</v>
      </c>
      <c r="Q79" s="39">
        <f t="shared" si="4"/>
        <v>35.1</v>
      </c>
      <c r="R79" s="39">
        <f t="shared" si="5"/>
        <v>14.04</v>
      </c>
      <c r="S79" s="38">
        <f t="shared" si="6"/>
        <v>0.1404</v>
      </c>
      <c r="T79" s="39">
        <f t="shared" si="7"/>
        <v>3.5099999999999999E-2</v>
      </c>
      <c r="U79" s="40">
        <f t="shared" si="8"/>
        <v>1.404E-2</v>
      </c>
    </row>
    <row r="80" spans="2:21" x14ac:dyDescent="0.3">
      <c r="B80" s="299">
        <v>36</v>
      </c>
      <c r="C80" s="299">
        <v>39.6</v>
      </c>
      <c r="D80" s="299">
        <v>35.4</v>
      </c>
      <c r="E80" s="299">
        <v>40.200000000000003</v>
      </c>
      <c r="F80" s="299">
        <v>39.6</v>
      </c>
      <c r="G80" s="299">
        <v>37.799999999999997</v>
      </c>
      <c r="H80" s="299">
        <v>31.8</v>
      </c>
      <c r="I80" s="299">
        <v>35.4</v>
      </c>
      <c r="J80" s="299"/>
      <c r="K80" s="299"/>
      <c r="L80" s="1"/>
      <c r="M80" s="38">
        <f t="shared" si="0"/>
        <v>1035.54</v>
      </c>
      <c r="N80" s="39">
        <f t="shared" si="1"/>
        <v>258.88499999999999</v>
      </c>
      <c r="O80" s="40">
        <f t="shared" si="2"/>
        <v>103.554</v>
      </c>
      <c r="P80" s="38">
        <f t="shared" si="3"/>
        <v>103.554</v>
      </c>
      <c r="Q80" s="39">
        <f t="shared" si="4"/>
        <v>25.888500000000001</v>
      </c>
      <c r="R80" s="39">
        <f t="shared" si="5"/>
        <v>10.355399999999999</v>
      </c>
      <c r="S80" s="38">
        <f t="shared" si="6"/>
        <v>0.10355399999999999</v>
      </c>
      <c r="T80" s="39">
        <f t="shared" si="7"/>
        <v>2.5888499999999998E-2</v>
      </c>
      <c r="U80" s="40">
        <f t="shared" si="8"/>
        <v>1.0355400000000001E-2</v>
      </c>
    </row>
    <row r="81" spans="2:21" x14ac:dyDescent="0.3">
      <c r="B81" s="299">
        <v>37.200000000000003</v>
      </c>
      <c r="C81" s="299">
        <v>39.6</v>
      </c>
      <c r="D81" s="299">
        <v>36</v>
      </c>
      <c r="E81" s="299">
        <v>40.200000000000003</v>
      </c>
      <c r="F81" s="299">
        <v>41.4</v>
      </c>
      <c r="G81" s="299">
        <v>37.799999999999997</v>
      </c>
      <c r="H81" s="299">
        <v>35.4</v>
      </c>
      <c r="I81" s="299">
        <v>36</v>
      </c>
      <c r="J81" s="299"/>
      <c r="K81" s="299"/>
      <c r="L81" s="1"/>
      <c r="M81" s="38">
        <f t="shared" ref="M81:M112" si="10">IF(B87="","",B87*36)</f>
        <v>1045.44</v>
      </c>
      <c r="N81" s="39">
        <f t="shared" ref="N81:N112" si="11">IF(B87="","",B87*9)</f>
        <v>261.36</v>
      </c>
      <c r="O81" s="40">
        <f t="shared" ref="O81:O112" si="12">IF(B87="","",B87*3.6)</f>
        <v>104.54400000000001</v>
      </c>
      <c r="P81" s="38">
        <f t="shared" ref="P81:P112" si="13">IF(B87="","",B87*3.6)</f>
        <v>104.54400000000001</v>
      </c>
      <c r="Q81" s="39">
        <f t="shared" ref="Q81:Q112" si="14">IF(B87="","",B87*0.9)</f>
        <v>26.136000000000003</v>
      </c>
      <c r="R81" s="39">
        <f t="shared" ref="R81:R112" si="15">IF(B87="","",B87*0.36)</f>
        <v>10.454400000000001</v>
      </c>
      <c r="S81" s="38">
        <f t="shared" ref="S81:S112" si="16">IF(B87="","",B87*(0.0036))</f>
        <v>0.10454400000000001</v>
      </c>
      <c r="T81" s="39">
        <f t="shared" ref="T81:T112" si="17">IF(B87="","",B87*(0.0009))</f>
        <v>2.6136000000000003E-2</v>
      </c>
      <c r="U81" s="40">
        <f t="shared" ref="U81:U112" si="18">IF(B87="","",B87*(0.00036))</f>
        <v>1.0454400000000001E-2</v>
      </c>
    </row>
    <row r="82" spans="2:21" x14ac:dyDescent="0.3">
      <c r="B82" s="299">
        <v>37.799999999999997</v>
      </c>
      <c r="C82" s="299">
        <v>39.6</v>
      </c>
      <c r="D82" s="299">
        <v>36</v>
      </c>
      <c r="E82" s="299">
        <v>40.200000000000003</v>
      </c>
      <c r="F82" s="299">
        <v>43.8</v>
      </c>
      <c r="G82" s="299">
        <v>37.799999999999997</v>
      </c>
      <c r="H82" s="299">
        <v>36</v>
      </c>
      <c r="I82" s="299">
        <v>36</v>
      </c>
      <c r="J82" s="299"/>
      <c r="K82" s="299"/>
      <c r="L82" s="1"/>
      <c r="M82" s="38">
        <f t="shared" si="10"/>
        <v>1053.3600000000001</v>
      </c>
      <c r="N82" s="39">
        <f t="shared" si="11"/>
        <v>263.34000000000003</v>
      </c>
      <c r="O82" s="40">
        <f t="shared" si="12"/>
        <v>105.33600000000001</v>
      </c>
      <c r="P82" s="38">
        <f t="shared" si="13"/>
        <v>105.33600000000001</v>
      </c>
      <c r="Q82" s="39">
        <f t="shared" si="14"/>
        <v>26.334000000000003</v>
      </c>
      <c r="R82" s="39">
        <f t="shared" si="15"/>
        <v>10.5336</v>
      </c>
      <c r="S82" s="38">
        <f t="shared" si="16"/>
        <v>0.105336</v>
      </c>
      <c r="T82" s="39">
        <f t="shared" si="17"/>
        <v>2.6334E-2</v>
      </c>
      <c r="U82" s="40">
        <f t="shared" si="18"/>
        <v>1.0533600000000001E-2</v>
      </c>
    </row>
    <row r="83" spans="2:21" x14ac:dyDescent="0.3">
      <c r="B83" s="299">
        <v>37.799999999999997</v>
      </c>
      <c r="C83" s="299">
        <v>42</v>
      </c>
      <c r="D83" s="299">
        <v>36</v>
      </c>
      <c r="E83" s="299">
        <v>42</v>
      </c>
      <c r="F83" s="299">
        <v>43.8</v>
      </c>
      <c r="G83" s="299">
        <v>39.6</v>
      </c>
      <c r="H83" s="299">
        <v>36</v>
      </c>
      <c r="I83" s="299">
        <v>36</v>
      </c>
      <c r="J83" s="299"/>
      <c r="K83" s="299"/>
      <c r="L83" s="1"/>
      <c r="M83" s="38">
        <f t="shared" si="10"/>
        <v>1077.1200000000001</v>
      </c>
      <c r="N83" s="39">
        <f t="shared" si="11"/>
        <v>269.28000000000003</v>
      </c>
      <c r="O83" s="40">
        <f t="shared" si="12"/>
        <v>107.712</v>
      </c>
      <c r="P83" s="38">
        <f t="shared" si="13"/>
        <v>107.712</v>
      </c>
      <c r="Q83" s="39">
        <f t="shared" si="14"/>
        <v>26.928000000000001</v>
      </c>
      <c r="R83" s="39">
        <f t="shared" si="15"/>
        <v>10.7712</v>
      </c>
      <c r="S83" s="38">
        <f t="shared" si="16"/>
        <v>0.107712</v>
      </c>
      <c r="T83" s="39">
        <f t="shared" si="17"/>
        <v>2.6928000000000001E-2</v>
      </c>
      <c r="U83" s="40">
        <f t="shared" si="18"/>
        <v>1.0771200000000002E-2</v>
      </c>
    </row>
    <row r="84" spans="2:21" x14ac:dyDescent="0.3">
      <c r="B84" s="299">
        <v>37.799999999999997</v>
      </c>
      <c r="C84" s="299">
        <v>43.199999999999996</v>
      </c>
      <c r="D84" s="299">
        <v>37.799999999999997</v>
      </c>
      <c r="E84" s="299">
        <v>42</v>
      </c>
      <c r="F84" s="299">
        <v>45.6</v>
      </c>
      <c r="G84" s="299">
        <v>39.6</v>
      </c>
      <c r="H84" s="299">
        <v>37.799999999999997</v>
      </c>
      <c r="I84" s="299">
        <v>37.799999999999997</v>
      </c>
      <c r="J84" s="299"/>
      <c r="K84" s="299"/>
      <c r="L84" s="1"/>
      <c r="M84" s="38">
        <f t="shared" si="10"/>
        <v>1079.1000000000001</v>
      </c>
      <c r="N84" s="39">
        <f t="shared" si="11"/>
        <v>269.77500000000003</v>
      </c>
      <c r="O84" s="40">
        <f t="shared" si="12"/>
        <v>107.91000000000001</v>
      </c>
      <c r="P84" s="38">
        <f t="shared" si="13"/>
        <v>107.91000000000001</v>
      </c>
      <c r="Q84" s="39">
        <f t="shared" si="14"/>
        <v>26.977500000000003</v>
      </c>
      <c r="R84" s="39">
        <f t="shared" si="15"/>
        <v>10.791</v>
      </c>
      <c r="S84" s="38">
        <f t="shared" si="16"/>
        <v>0.10791000000000001</v>
      </c>
      <c r="T84" s="39">
        <f t="shared" si="17"/>
        <v>2.6977500000000001E-2</v>
      </c>
      <c r="U84" s="40">
        <f t="shared" si="18"/>
        <v>1.0791000000000002E-2</v>
      </c>
    </row>
    <row r="85" spans="2:21" x14ac:dyDescent="0.3">
      <c r="B85" s="299">
        <v>39</v>
      </c>
      <c r="C85" s="299">
        <v>45.6</v>
      </c>
      <c r="D85" s="299">
        <v>39</v>
      </c>
      <c r="E85" s="299">
        <v>42</v>
      </c>
      <c r="F85" s="299">
        <v>45.6</v>
      </c>
      <c r="G85" s="299">
        <v>39.6</v>
      </c>
      <c r="H85" s="299">
        <v>37.799999999999997</v>
      </c>
      <c r="I85" s="299">
        <v>39</v>
      </c>
      <c r="J85" s="299"/>
      <c r="K85" s="299"/>
      <c r="L85" s="1"/>
      <c r="M85" s="38">
        <f t="shared" si="10"/>
        <v>1092.96</v>
      </c>
      <c r="N85" s="39">
        <f t="shared" si="11"/>
        <v>273.24</v>
      </c>
      <c r="O85" s="40">
        <f t="shared" si="12"/>
        <v>109.29600000000001</v>
      </c>
      <c r="P85" s="38">
        <f t="shared" si="13"/>
        <v>109.29600000000001</v>
      </c>
      <c r="Q85" s="39">
        <f t="shared" si="14"/>
        <v>27.324000000000002</v>
      </c>
      <c r="R85" s="39">
        <f t="shared" si="15"/>
        <v>10.929599999999999</v>
      </c>
      <c r="S85" s="38">
        <f t="shared" si="16"/>
        <v>0.10929599999999999</v>
      </c>
      <c r="T85" s="39">
        <f t="shared" si="17"/>
        <v>2.7323999999999998E-2</v>
      </c>
      <c r="U85" s="40">
        <f t="shared" si="18"/>
        <v>1.0929600000000001E-2</v>
      </c>
    </row>
    <row r="86" spans="2:21" x14ac:dyDescent="0.3">
      <c r="B86" s="299">
        <v>28.765000000000001</v>
      </c>
      <c r="C86" s="299">
        <v>33.44</v>
      </c>
      <c r="D86" s="299">
        <v>29.040000000000003</v>
      </c>
      <c r="E86" s="299">
        <v>32.119999999999997</v>
      </c>
      <c r="F86" s="299">
        <v>33.44</v>
      </c>
      <c r="G86" s="299">
        <v>29.040000000000003</v>
      </c>
      <c r="H86" s="299">
        <v>29.040000000000003</v>
      </c>
      <c r="I86" s="299">
        <v>29.040000000000003</v>
      </c>
      <c r="J86" s="299"/>
      <c r="K86" s="299"/>
      <c r="L86" s="1"/>
      <c r="M86" s="38">
        <f t="shared" si="10"/>
        <v>1092.96</v>
      </c>
      <c r="N86" s="39">
        <f t="shared" si="11"/>
        <v>273.24</v>
      </c>
      <c r="O86" s="40">
        <f t="shared" si="12"/>
        <v>109.29600000000001</v>
      </c>
      <c r="P86" s="38">
        <f t="shared" si="13"/>
        <v>109.29600000000001</v>
      </c>
      <c r="Q86" s="39">
        <f t="shared" si="14"/>
        <v>27.324000000000002</v>
      </c>
      <c r="R86" s="39">
        <f t="shared" si="15"/>
        <v>10.929599999999999</v>
      </c>
      <c r="S86" s="38">
        <f t="shared" si="16"/>
        <v>0.10929599999999999</v>
      </c>
      <c r="T86" s="39">
        <f t="shared" si="17"/>
        <v>2.7323999999999998E-2</v>
      </c>
      <c r="U86" s="40">
        <f t="shared" si="18"/>
        <v>1.0929600000000001E-2</v>
      </c>
    </row>
    <row r="87" spans="2:21" x14ac:dyDescent="0.3">
      <c r="B87" s="299">
        <v>29.040000000000003</v>
      </c>
      <c r="C87" s="299">
        <v>33.44</v>
      </c>
      <c r="D87" s="299">
        <v>29.040000000000003</v>
      </c>
      <c r="E87" s="299">
        <v>32.119999999999997</v>
      </c>
      <c r="F87" s="299">
        <v>33.44</v>
      </c>
      <c r="G87" s="299">
        <v>29.040000000000003</v>
      </c>
      <c r="H87" s="299">
        <v>29.040000000000003</v>
      </c>
      <c r="I87" s="299">
        <v>29.040000000000003</v>
      </c>
      <c r="J87" s="299"/>
      <c r="K87" s="299"/>
      <c r="L87" s="1"/>
      <c r="M87" s="38">
        <f t="shared" si="10"/>
        <v>1162.2600000000002</v>
      </c>
      <c r="N87" s="39">
        <f t="shared" si="11"/>
        <v>290.56500000000005</v>
      </c>
      <c r="O87" s="40">
        <f t="shared" si="12"/>
        <v>116.22600000000001</v>
      </c>
      <c r="P87" s="38">
        <f t="shared" si="13"/>
        <v>116.22600000000001</v>
      </c>
      <c r="Q87" s="39">
        <f t="shared" si="14"/>
        <v>29.056500000000003</v>
      </c>
      <c r="R87" s="39">
        <f t="shared" si="15"/>
        <v>11.6226</v>
      </c>
      <c r="S87" s="38">
        <f t="shared" si="16"/>
        <v>0.11622600000000001</v>
      </c>
      <c r="T87" s="39">
        <f t="shared" si="17"/>
        <v>2.9056500000000002E-2</v>
      </c>
      <c r="U87" s="40">
        <f t="shared" si="18"/>
        <v>1.1622600000000002E-2</v>
      </c>
    </row>
    <row r="88" spans="2:21" x14ac:dyDescent="0.3">
      <c r="B88" s="299">
        <v>29.26</v>
      </c>
      <c r="C88" s="299">
        <v>34.760000000000005</v>
      </c>
      <c r="D88" s="299">
        <v>29.094999999999999</v>
      </c>
      <c r="E88" s="299">
        <v>32.339999999999996</v>
      </c>
      <c r="F88" s="299">
        <v>33.44</v>
      </c>
      <c r="G88" s="299">
        <v>29.040000000000003</v>
      </c>
      <c r="H88" s="299">
        <v>29.040000000000003</v>
      </c>
      <c r="I88" s="299">
        <v>29.094999999999999</v>
      </c>
      <c r="J88" s="299"/>
      <c r="K88" s="299"/>
      <c r="L88" s="1"/>
      <c r="M88" s="38">
        <f t="shared" si="10"/>
        <v>1203.8399999999999</v>
      </c>
      <c r="N88" s="39">
        <f t="shared" si="11"/>
        <v>300.95999999999998</v>
      </c>
      <c r="O88" s="40">
        <f t="shared" si="12"/>
        <v>120.384</v>
      </c>
      <c r="P88" s="38">
        <f t="shared" si="13"/>
        <v>120.384</v>
      </c>
      <c r="Q88" s="39">
        <f t="shared" si="14"/>
        <v>30.096</v>
      </c>
      <c r="R88" s="39">
        <f t="shared" si="15"/>
        <v>12.038399999999999</v>
      </c>
      <c r="S88" s="38">
        <f t="shared" si="16"/>
        <v>0.12038399999999999</v>
      </c>
      <c r="T88" s="39">
        <f t="shared" si="17"/>
        <v>3.0095999999999998E-2</v>
      </c>
      <c r="U88" s="40">
        <f t="shared" si="18"/>
        <v>1.2038399999999999E-2</v>
      </c>
    </row>
    <row r="89" spans="2:21" x14ac:dyDescent="0.3">
      <c r="B89" s="299">
        <v>29.92</v>
      </c>
      <c r="C89" s="299">
        <v>34.760000000000005</v>
      </c>
      <c r="D89" s="299">
        <v>30.36</v>
      </c>
      <c r="E89" s="299">
        <v>33.44</v>
      </c>
      <c r="F89" s="299">
        <v>33.44</v>
      </c>
      <c r="G89" s="299">
        <v>29.040000000000003</v>
      </c>
      <c r="H89" s="299">
        <v>30.36</v>
      </c>
      <c r="I89" s="299">
        <v>30.36</v>
      </c>
      <c r="J89" s="299"/>
      <c r="K89" s="299"/>
      <c r="L89" s="1"/>
      <c r="M89" s="38">
        <f t="shared" si="10"/>
        <v>1203.8399999999999</v>
      </c>
      <c r="N89" s="39">
        <f t="shared" si="11"/>
        <v>300.95999999999998</v>
      </c>
      <c r="O89" s="40">
        <f t="shared" si="12"/>
        <v>120.384</v>
      </c>
      <c r="P89" s="38">
        <f t="shared" si="13"/>
        <v>120.384</v>
      </c>
      <c r="Q89" s="39">
        <f t="shared" si="14"/>
        <v>30.096</v>
      </c>
      <c r="R89" s="39">
        <f t="shared" si="15"/>
        <v>12.038399999999999</v>
      </c>
      <c r="S89" s="38">
        <f t="shared" si="16"/>
        <v>0.12038399999999999</v>
      </c>
      <c r="T89" s="39">
        <f t="shared" si="17"/>
        <v>3.0095999999999998E-2</v>
      </c>
      <c r="U89" s="40">
        <f t="shared" si="18"/>
        <v>1.2038399999999999E-2</v>
      </c>
    </row>
    <row r="90" spans="2:21" x14ac:dyDescent="0.3">
      <c r="B90" s="299">
        <v>29.975000000000001</v>
      </c>
      <c r="C90" s="299">
        <v>35.200000000000003</v>
      </c>
      <c r="D90" s="299">
        <v>30.36</v>
      </c>
      <c r="E90" s="299">
        <v>33.44</v>
      </c>
      <c r="F90" s="299">
        <v>34.760000000000005</v>
      </c>
      <c r="G90" s="299">
        <v>29.040000000000003</v>
      </c>
      <c r="H90" s="299">
        <v>31.68</v>
      </c>
      <c r="I90" s="299">
        <v>30.36</v>
      </c>
      <c r="J90" s="299"/>
      <c r="K90" s="299"/>
      <c r="L90" s="1"/>
      <c r="M90" s="38">
        <f t="shared" si="10"/>
        <v>1203.8399999999999</v>
      </c>
      <c r="N90" s="39">
        <f t="shared" si="11"/>
        <v>300.95999999999998</v>
      </c>
      <c r="O90" s="40">
        <f t="shared" si="12"/>
        <v>120.384</v>
      </c>
      <c r="P90" s="38">
        <f t="shared" si="13"/>
        <v>120.384</v>
      </c>
      <c r="Q90" s="39">
        <f t="shared" si="14"/>
        <v>30.096</v>
      </c>
      <c r="R90" s="39">
        <f t="shared" si="15"/>
        <v>12.038399999999999</v>
      </c>
      <c r="S90" s="38">
        <f t="shared" si="16"/>
        <v>0.12038399999999999</v>
      </c>
      <c r="T90" s="39">
        <f t="shared" si="17"/>
        <v>3.0095999999999998E-2</v>
      </c>
      <c r="U90" s="40">
        <f t="shared" si="18"/>
        <v>1.2038399999999999E-2</v>
      </c>
    </row>
    <row r="91" spans="2:21" x14ac:dyDescent="0.3">
      <c r="B91" s="299">
        <v>30.36</v>
      </c>
      <c r="C91" s="299">
        <v>36.739999999999995</v>
      </c>
      <c r="D91" s="299">
        <v>30.799999999999997</v>
      </c>
      <c r="E91" s="299">
        <v>33.44</v>
      </c>
      <c r="F91" s="299">
        <v>34.760000000000005</v>
      </c>
      <c r="G91" s="299">
        <v>29.040000000000003</v>
      </c>
      <c r="H91" s="299">
        <v>31.68</v>
      </c>
      <c r="I91" s="299">
        <v>30.799999999999997</v>
      </c>
      <c r="J91" s="299"/>
      <c r="K91" s="299"/>
      <c r="L91" s="1"/>
      <c r="M91" s="38">
        <f t="shared" si="10"/>
        <v>1251.3600000000001</v>
      </c>
      <c r="N91" s="39">
        <f t="shared" si="11"/>
        <v>312.84000000000003</v>
      </c>
      <c r="O91" s="40">
        <f t="shared" si="12"/>
        <v>125.13600000000002</v>
      </c>
      <c r="P91" s="38">
        <f t="shared" si="13"/>
        <v>125.13600000000002</v>
      </c>
      <c r="Q91" s="39">
        <f t="shared" si="14"/>
        <v>31.284000000000006</v>
      </c>
      <c r="R91" s="39">
        <f t="shared" si="15"/>
        <v>12.513600000000002</v>
      </c>
      <c r="S91" s="38">
        <f t="shared" si="16"/>
        <v>0.12513600000000002</v>
      </c>
      <c r="T91" s="39">
        <f t="shared" si="17"/>
        <v>3.1284000000000006E-2</v>
      </c>
      <c r="U91" s="40">
        <f t="shared" si="18"/>
        <v>1.2513600000000003E-2</v>
      </c>
    </row>
    <row r="92" spans="2:21" x14ac:dyDescent="0.3">
      <c r="B92" s="299">
        <v>30.36</v>
      </c>
      <c r="C92" s="299">
        <v>37.839999999999996</v>
      </c>
      <c r="D92" s="299">
        <v>30.799999999999997</v>
      </c>
      <c r="E92" s="299">
        <v>34.32</v>
      </c>
      <c r="F92" s="299">
        <v>34.760000000000005</v>
      </c>
      <c r="G92" s="299">
        <v>29.48</v>
      </c>
      <c r="H92" s="299">
        <v>32.119999999999997</v>
      </c>
      <c r="I92" s="299">
        <v>30.799999999999997</v>
      </c>
      <c r="J92" s="299"/>
      <c r="K92" s="299"/>
      <c r="L92" s="1"/>
      <c r="M92" s="38">
        <f t="shared" si="10"/>
        <v>1304.82</v>
      </c>
      <c r="N92" s="39">
        <f t="shared" si="11"/>
        <v>326.20499999999998</v>
      </c>
      <c r="O92" s="40">
        <f t="shared" si="12"/>
        <v>130.482</v>
      </c>
      <c r="P92" s="38">
        <f t="shared" si="13"/>
        <v>130.482</v>
      </c>
      <c r="Q92" s="39">
        <f t="shared" si="14"/>
        <v>32.6205</v>
      </c>
      <c r="R92" s="39">
        <f t="shared" si="15"/>
        <v>13.048199999999998</v>
      </c>
      <c r="S92" s="38">
        <f t="shared" si="16"/>
        <v>0.13048199999999999</v>
      </c>
      <c r="T92" s="39">
        <f t="shared" si="17"/>
        <v>3.2620499999999997E-2</v>
      </c>
      <c r="U92" s="40">
        <f t="shared" si="18"/>
        <v>1.3048199999999999E-2</v>
      </c>
    </row>
    <row r="93" spans="2:21" x14ac:dyDescent="0.3">
      <c r="B93" s="299">
        <v>32.285000000000004</v>
      </c>
      <c r="C93" s="299">
        <v>37.839999999999996</v>
      </c>
      <c r="D93" s="299">
        <v>30.799999999999997</v>
      </c>
      <c r="E93" s="299">
        <v>34.32</v>
      </c>
      <c r="F93" s="299">
        <v>36.08</v>
      </c>
      <c r="G93" s="299">
        <v>29.48</v>
      </c>
      <c r="H93" s="299">
        <v>33.44</v>
      </c>
      <c r="I93" s="299">
        <v>30.799999999999997</v>
      </c>
      <c r="J93" s="299"/>
      <c r="K93" s="299"/>
      <c r="L93" s="1"/>
      <c r="M93" s="38">
        <f t="shared" si="10"/>
        <v>1314.7199999999998</v>
      </c>
      <c r="N93" s="39">
        <f t="shared" si="11"/>
        <v>328.67999999999995</v>
      </c>
      <c r="O93" s="40">
        <f t="shared" si="12"/>
        <v>131.47199999999998</v>
      </c>
      <c r="P93" s="38">
        <f t="shared" si="13"/>
        <v>131.47199999999998</v>
      </c>
      <c r="Q93" s="39">
        <f t="shared" si="14"/>
        <v>32.867999999999995</v>
      </c>
      <c r="R93" s="39">
        <f t="shared" si="15"/>
        <v>13.147199999999998</v>
      </c>
      <c r="S93" s="38">
        <f t="shared" si="16"/>
        <v>0.13147199999999998</v>
      </c>
      <c r="T93" s="39">
        <f t="shared" si="17"/>
        <v>3.2867999999999994E-2</v>
      </c>
      <c r="U93" s="40">
        <f t="shared" si="18"/>
        <v>1.31472E-2</v>
      </c>
    </row>
    <row r="94" spans="2:21" x14ac:dyDescent="0.3">
      <c r="B94" s="299">
        <v>33.44</v>
      </c>
      <c r="C94" s="299">
        <v>37.839999999999996</v>
      </c>
      <c r="D94" s="299">
        <v>31.130000000000003</v>
      </c>
      <c r="E94" s="299">
        <v>34.43</v>
      </c>
      <c r="F94" s="299">
        <v>36.519999999999996</v>
      </c>
      <c r="G94" s="299">
        <v>30.36</v>
      </c>
      <c r="H94" s="299">
        <v>33.44</v>
      </c>
      <c r="I94" s="299">
        <v>30</v>
      </c>
      <c r="J94" s="299"/>
      <c r="K94" s="299"/>
      <c r="L94" s="1"/>
      <c r="M94" s="38">
        <f t="shared" si="10"/>
        <v>1362.2399999999998</v>
      </c>
      <c r="N94" s="39">
        <f t="shared" si="11"/>
        <v>340.55999999999995</v>
      </c>
      <c r="O94" s="40">
        <f t="shared" si="12"/>
        <v>136.22399999999999</v>
      </c>
      <c r="P94" s="38">
        <f t="shared" si="13"/>
        <v>136.22399999999999</v>
      </c>
      <c r="Q94" s="39">
        <f t="shared" si="14"/>
        <v>34.055999999999997</v>
      </c>
      <c r="R94" s="39">
        <f t="shared" si="15"/>
        <v>13.622399999999999</v>
      </c>
      <c r="S94" s="38">
        <f t="shared" si="16"/>
        <v>0.13622399999999998</v>
      </c>
      <c r="T94" s="39">
        <f t="shared" si="17"/>
        <v>3.4055999999999996E-2</v>
      </c>
      <c r="U94" s="40">
        <f t="shared" si="18"/>
        <v>1.36224E-2</v>
      </c>
    </row>
    <row r="95" spans="2:21" x14ac:dyDescent="0.3">
      <c r="B95" s="299">
        <v>33.44</v>
      </c>
      <c r="C95" s="299">
        <v>37.839999999999996</v>
      </c>
      <c r="D95" s="299">
        <v>31.295000000000002</v>
      </c>
      <c r="E95" s="299">
        <v>34.760000000000005</v>
      </c>
      <c r="F95" s="299">
        <v>36.519999999999996</v>
      </c>
      <c r="G95" s="299">
        <v>30.36</v>
      </c>
      <c r="H95" s="299">
        <v>33.44</v>
      </c>
      <c r="I95" s="299">
        <v>33.6</v>
      </c>
      <c r="J95" s="299"/>
      <c r="K95" s="299"/>
      <c r="L95" s="1"/>
      <c r="M95" s="38">
        <f t="shared" si="10"/>
        <v>1362.2399999999998</v>
      </c>
      <c r="N95" s="39">
        <f t="shared" si="11"/>
        <v>340.55999999999995</v>
      </c>
      <c r="O95" s="40">
        <f t="shared" si="12"/>
        <v>136.22399999999999</v>
      </c>
      <c r="P95" s="38">
        <f t="shared" si="13"/>
        <v>136.22399999999999</v>
      </c>
      <c r="Q95" s="39">
        <f t="shared" si="14"/>
        <v>34.055999999999997</v>
      </c>
      <c r="R95" s="39">
        <f t="shared" si="15"/>
        <v>13.622399999999999</v>
      </c>
      <c r="S95" s="38">
        <f t="shared" si="16"/>
        <v>0.13622399999999998</v>
      </c>
      <c r="T95" s="39">
        <f t="shared" si="17"/>
        <v>3.4055999999999996E-2</v>
      </c>
      <c r="U95" s="40">
        <f t="shared" si="18"/>
        <v>1.36224E-2</v>
      </c>
    </row>
    <row r="96" spans="2:21" x14ac:dyDescent="0.3">
      <c r="B96" s="299">
        <v>33.44</v>
      </c>
      <c r="C96" s="299">
        <v>37.839999999999996</v>
      </c>
      <c r="D96" s="299">
        <v>33.44</v>
      </c>
      <c r="E96" s="299">
        <v>34.760000000000005</v>
      </c>
      <c r="F96" s="299">
        <v>36.519999999999996</v>
      </c>
      <c r="G96" s="299">
        <v>30.799999999999997</v>
      </c>
      <c r="H96" s="299">
        <v>33.44</v>
      </c>
      <c r="I96" s="299">
        <v>34.199999999999996</v>
      </c>
      <c r="J96" s="299"/>
      <c r="K96" s="299"/>
      <c r="L96" s="1"/>
      <c r="M96" s="38">
        <f t="shared" si="10"/>
        <v>897.12000000000012</v>
      </c>
      <c r="N96" s="39">
        <f t="shared" si="11"/>
        <v>224.28000000000003</v>
      </c>
      <c r="O96" s="40">
        <f t="shared" si="12"/>
        <v>89.712000000000003</v>
      </c>
      <c r="P96" s="38">
        <f t="shared" si="13"/>
        <v>89.712000000000003</v>
      </c>
      <c r="Q96" s="39">
        <f t="shared" si="14"/>
        <v>22.428000000000001</v>
      </c>
      <c r="R96" s="39">
        <f t="shared" si="15"/>
        <v>8.9711999999999996</v>
      </c>
      <c r="S96" s="38">
        <f t="shared" si="16"/>
        <v>8.9712E-2</v>
      </c>
      <c r="T96" s="39">
        <f t="shared" si="17"/>
        <v>2.2428E-2</v>
      </c>
      <c r="U96" s="40">
        <f t="shared" si="18"/>
        <v>8.9712000000000004E-3</v>
      </c>
    </row>
    <row r="97" spans="2:21" x14ac:dyDescent="0.3">
      <c r="B97" s="299">
        <v>34.760000000000005</v>
      </c>
      <c r="C97" s="299">
        <v>37.839999999999996</v>
      </c>
      <c r="D97" s="299">
        <v>33.44</v>
      </c>
      <c r="E97" s="299">
        <v>34.760000000000005</v>
      </c>
      <c r="F97" s="299">
        <v>36.519999999999996</v>
      </c>
      <c r="G97" s="299">
        <v>30.799999999999997</v>
      </c>
      <c r="H97" s="299">
        <v>33.44</v>
      </c>
      <c r="I97" s="299">
        <v>36</v>
      </c>
      <c r="J97" s="299"/>
      <c r="K97" s="299"/>
      <c r="L97" s="1"/>
      <c r="M97" s="38">
        <f t="shared" si="10"/>
        <v>937.44</v>
      </c>
      <c r="N97" s="39">
        <f t="shared" si="11"/>
        <v>234.36</v>
      </c>
      <c r="O97" s="40">
        <f t="shared" si="12"/>
        <v>93.744000000000014</v>
      </c>
      <c r="P97" s="38">
        <f t="shared" si="13"/>
        <v>93.744000000000014</v>
      </c>
      <c r="Q97" s="39">
        <f t="shared" si="14"/>
        <v>23.436000000000003</v>
      </c>
      <c r="R97" s="39">
        <f t="shared" si="15"/>
        <v>9.3744000000000014</v>
      </c>
      <c r="S97" s="38">
        <f t="shared" si="16"/>
        <v>9.3744000000000008E-2</v>
      </c>
      <c r="T97" s="39">
        <f t="shared" si="17"/>
        <v>2.3436000000000002E-2</v>
      </c>
      <c r="U97" s="40">
        <f t="shared" si="18"/>
        <v>9.3744000000000015E-3</v>
      </c>
    </row>
    <row r="98" spans="2:21" x14ac:dyDescent="0.3">
      <c r="B98" s="299">
        <v>36.244999999999997</v>
      </c>
      <c r="C98" s="299">
        <v>39.160000000000004</v>
      </c>
      <c r="D98" s="299">
        <v>33.44</v>
      </c>
      <c r="E98" s="299">
        <v>35.475000000000001</v>
      </c>
      <c r="F98" s="299">
        <v>37.839999999999996</v>
      </c>
      <c r="G98" s="299">
        <v>30.799999999999997</v>
      </c>
      <c r="H98" s="299">
        <v>34.760000000000005</v>
      </c>
      <c r="I98" s="299">
        <v>36</v>
      </c>
      <c r="J98" s="299"/>
      <c r="K98" s="299"/>
      <c r="L98" s="1"/>
      <c r="M98" s="38">
        <f t="shared" si="10"/>
        <v>937.44</v>
      </c>
      <c r="N98" s="39">
        <f t="shared" si="11"/>
        <v>234.36</v>
      </c>
      <c r="O98" s="40">
        <f t="shared" si="12"/>
        <v>93.744000000000014</v>
      </c>
      <c r="P98" s="38">
        <f t="shared" si="13"/>
        <v>93.744000000000014</v>
      </c>
      <c r="Q98" s="39">
        <f t="shared" si="14"/>
        <v>23.436000000000003</v>
      </c>
      <c r="R98" s="39">
        <f t="shared" si="15"/>
        <v>9.3744000000000014</v>
      </c>
      <c r="S98" s="38">
        <f t="shared" si="16"/>
        <v>9.3744000000000008E-2</v>
      </c>
      <c r="T98" s="39">
        <f t="shared" si="17"/>
        <v>2.3436000000000002E-2</v>
      </c>
      <c r="U98" s="40">
        <f t="shared" si="18"/>
        <v>9.3744000000000015E-3</v>
      </c>
    </row>
    <row r="99" spans="2:21" x14ac:dyDescent="0.3">
      <c r="B99" s="299">
        <v>36.519999999999996</v>
      </c>
      <c r="C99" s="299">
        <v>40.92</v>
      </c>
      <c r="D99" s="299">
        <v>34.32</v>
      </c>
      <c r="E99" s="299">
        <v>36.519999999999996</v>
      </c>
      <c r="F99" s="299">
        <v>37.839999999999996</v>
      </c>
      <c r="G99" s="299">
        <v>30.799999999999997</v>
      </c>
      <c r="H99" s="299">
        <v>35.200000000000003</v>
      </c>
      <c r="I99" s="299">
        <v>37.799999999999997</v>
      </c>
      <c r="J99" s="299"/>
      <c r="K99" s="299"/>
      <c r="L99" s="1"/>
      <c r="M99" s="38">
        <f t="shared" si="10"/>
        <v>967.68</v>
      </c>
      <c r="N99" s="39">
        <f t="shared" si="11"/>
        <v>241.92</v>
      </c>
      <c r="O99" s="40">
        <f t="shared" si="12"/>
        <v>96.768000000000001</v>
      </c>
      <c r="P99" s="38">
        <f t="shared" si="13"/>
        <v>96.768000000000001</v>
      </c>
      <c r="Q99" s="39">
        <f t="shared" si="14"/>
        <v>24.192</v>
      </c>
      <c r="R99" s="39">
        <f t="shared" si="15"/>
        <v>9.6768000000000001</v>
      </c>
      <c r="S99" s="38">
        <f t="shared" si="16"/>
        <v>9.6767999999999993E-2</v>
      </c>
      <c r="T99" s="39">
        <f t="shared" si="17"/>
        <v>2.4191999999999998E-2</v>
      </c>
      <c r="U99" s="40">
        <f t="shared" si="18"/>
        <v>9.676800000000001E-3</v>
      </c>
    </row>
    <row r="100" spans="2:21" x14ac:dyDescent="0.3">
      <c r="B100" s="299">
        <v>37.839999999999996</v>
      </c>
      <c r="C100" s="299">
        <v>40.92</v>
      </c>
      <c r="D100" s="299">
        <v>34.760000000000005</v>
      </c>
      <c r="E100" s="299">
        <v>36.519999999999996</v>
      </c>
      <c r="F100" s="299">
        <v>37.839999999999996</v>
      </c>
      <c r="G100" s="299">
        <v>30.799999999999997</v>
      </c>
      <c r="H100" s="299">
        <v>35.200000000000003</v>
      </c>
      <c r="I100" s="299">
        <v>37.799999999999997</v>
      </c>
      <c r="J100" s="299"/>
      <c r="K100" s="299"/>
      <c r="L100" s="1"/>
      <c r="M100" s="38">
        <f t="shared" si="10"/>
        <v>967.68</v>
      </c>
      <c r="N100" s="39">
        <f t="shared" si="11"/>
        <v>241.92</v>
      </c>
      <c r="O100" s="40">
        <f t="shared" si="12"/>
        <v>96.768000000000001</v>
      </c>
      <c r="P100" s="38">
        <f t="shared" si="13"/>
        <v>96.768000000000001</v>
      </c>
      <c r="Q100" s="39">
        <f t="shared" si="14"/>
        <v>24.192</v>
      </c>
      <c r="R100" s="39">
        <f t="shared" si="15"/>
        <v>9.6768000000000001</v>
      </c>
      <c r="S100" s="38">
        <f t="shared" si="16"/>
        <v>9.6767999999999993E-2</v>
      </c>
      <c r="T100" s="39">
        <f t="shared" si="17"/>
        <v>2.4191999999999998E-2</v>
      </c>
      <c r="U100" s="40">
        <f t="shared" si="18"/>
        <v>9.676800000000001E-3</v>
      </c>
    </row>
    <row r="101" spans="2:21" x14ac:dyDescent="0.3">
      <c r="B101" s="299">
        <v>37.839999999999996</v>
      </c>
      <c r="C101" s="299">
        <v>40.92</v>
      </c>
      <c r="D101" s="299">
        <v>34.924999999999997</v>
      </c>
      <c r="E101" s="299">
        <v>36.519999999999996</v>
      </c>
      <c r="F101" s="299">
        <v>37.839999999999996</v>
      </c>
      <c r="G101" s="299">
        <v>31.68</v>
      </c>
      <c r="H101" s="299">
        <v>36.08</v>
      </c>
      <c r="I101" s="299">
        <v>37.799999999999997</v>
      </c>
      <c r="J101" s="299"/>
      <c r="K101" s="299"/>
      <c r="L101" s="1"/>
      <c r="M101" s="38">
        <f t="shared" si="10"/>
        <v>967.68</v>
      </c>
      <c r="N101" s="39">
        <f t="shared" si="11"/>
        <v>241.92</v>
      </c>
      <c r="O101" s="40">
        <f t="shared" si="12"/>
        <v>96.768000000000001</v>
      </c>
      <c r="P101" s="38">
        <f t="shared" si="13"/>
        <v>96.768000000000001</v>
      </c>
      <c r="Q101" s="39">
        <f t="shared" si="14"/>
        <v>24.192</v>
      </c>
      <c r="R101" s="39">
        <f t="shared" si="15"/>
        <v>9.6768000000000001</v>
      </c>
      <c r="S101" s="38">
        <f t="shared" si="16"/>
        <v>9.6767999999999993E-2</v>
      </c>
      <c r="T101" s="39">
        <f t="shared" si="17"/>
        <v>2.4191999999999998E-2</v>
      </c>
      <c r="U101" s="40">
        <f t="shared" si="18"/>
        <v>9.676800000000001E-3</v>
      </c>
    </row>
    <row r="102" spans="2:21" x14ac:dyDescent="0.3">
      <c r="B102" s="299">
        <v>24.92</v>
      </c>
      <c r="C102" s="299">
        <v>26.040000000000003</v>
      </c>
      <c r="D102" s="299">
        <v>22.400000000000002</v>
      </c>
      <c r="E102" s="299">
        <v>23.24</v>
      </c>
      <c r="F102" s="299">
        <v>24.08</v>
      </c>
      <c r="G102" s="299">
        <v>20.16</v>
      </c>
      <c r="H102" s="299">
        <v>22.959999999999997</v>
      </c>
      <c r="I102" s="299">
        <v>39.6</v>
      </c>
      <c r="J102" s="299"/>
      <c r="K102" s="299"/>
      <c r="L102" s="1"/>
      <c r="M102" s="38">
        <f t="shared" si="10"/>
        <v>1000.44</v>
      </c>
      <c r="N102" s="39">
        <f t="shared" si="11"/>
        <v>250.11</v>
      </c>
      <c r="O102" s="40">
        <f t="shared" si="12"/>
        <v>100.04400000000001</v>
      </c>
      <c r="P102" s="38">
        <f t="shared" si="13"/>
        <v>100.04400000000001</v>
      </c>
      <c r="Q102" s="39">
        <f t="shared" si="14"/>
        <v>25.011000000000003</v>
      </c>
      <c r="R102" s="39">
        <f t="shared" si="15"/>
        <v>10.0044</v>
      </c>
      <c r="S102" s="38">
        <f t="shared" si="16"/>
        <v>0.10004400000000001</v>
      </c>
      <c r="T102" s="39">
        <f t="shared" si="17"/>
        <v>2.5011000000000002E-2</v>
      </c>
      <c r="U102" s="40">
        <f t="shared" si="18"/>
        <v>1.0004400000000002E-2</v>
      </c>
    </row>
    <row r="103" spans="2:21" x14ac:dyDescent="0.3">
      <c r="B103" s="299">
        <v>26.040000000000003</v>
      </c>
      <c r="C103" s="299">
        <v>26.88</v>
      </c>
      <c r="D103" s="299">
        <v>22.47</v>
      </c>
      <c r="E103" s="299">
        <v>24.08</v>
      </c>
      <c r="F103" s="299">
        <v>24.92</v>
      </c>
      <c r="G103" s="299">
        <v>20.439999999999998</v>
      </c>
      <c r="H103" s="299">
        <v>23.24</v>
      </c>
      <c r="I103" s="299">
        <v>39.6</v>
      </c>
      <c r="J103" s="299"/>
      <c r="K103" s="299"/>
      <c r="L103" s="1"/>
      <c r="M103" s="38">
        <f t="shared" si="10"/>
        <v>1008</v>
      </c>
      <c r="N103" s="39">
        <f t="shared" si="11"/>
        <v>252</v>
      </c>
      <c r="O103" s="40">
        <f t="shared" si="12"/>
        <v>100.8</v>
      </c>
      <c r="P103" s="38">
        <f t="shared" si="13"/>
        <v>100.8</v>
      </c>
      <c r="Q103" s="39">
        <f t="shared" si="14"/>
        <v>25.2</v>
      </c>
      <c r="R103" s="39">
        <f t="shared" si="15"/>
        <v>10.08</v>
      </c>
      <c r="S103" s="38">
        <f t="shared" si="16"/>
        <v>0.1008</v>
      </c>
      <c r="T103" s="39">
        <f t="shared" si="17"/>
        <v>2.52E-2</v>
      </c>
      <c r="U103" s="40">
        <f t="shared" si="18"/>
        <v>1.008E-2</v>
      </c>
    </row>
    <row r="104" spans="2:21" x14ac:dyDescent="0.3">
      <c r="B104" s="299">
        <v>26.040000000000003</v>
      </c>
      <c r="C104" s="299">
        <v>26.88</v>
      </c>
      <c r="D104" s="299">
        <v>22.89</v>
      </c>
      <c r="E104" s="299">
        <v>24.08</v>
      </c>
      <c r="F104" s="299">
        <v>24.92</v>
      </c>
      <c r="G104" s="299">
        <v>20.439999999999998</v>
      </c>
      <c r="H104" s="299">
        <v>23.24</v>
      </c>
      <c r="I104" s="299">
        <v>39.6</v>
      </c>
      <c r="J104" s="299"/>
      <c r="K104" s="299"/>
      <c r="L104" s="1"/>
      <c r="M104" s="38">
        <f t="shared" si="10"/>
        <v>1028.1600000000001</v>
      </c>
      <c r="N104" s="39">
        <f t="shared" si="11"/>
        <v>257.04000000000002</v>
      </c>
      <c r="O104" s="40">
        <f t="shared" si="12"/>
        <v>102.81600000000002</v>
      </c>
      <c r="P104" s="38">
        <f t="shared" si="13"/>
        <v>102.81600000000002</v>
      </c>
      <c r="Q104" s="39">
        <f t="shared" si="14"/>
        <v>25.704000000000004</v>
      </c>
      <c r="R104" s="39">
        <f t="shared" si="15"/>
        <v>10.281600000000001</v>
      </c>
      <c r="S104" s="38">
        <f t="shared" si="16"/>
        <v>0.102816</v>
      </c>
      <c r="T104" s="39">
        <f t="shared" si="17"/>
        <v>2.5704000000000001E-2</v>
      </c>
      <c r="U104" s="40">
        <f t="shared" si="18"/>
        <v>1.0281600000000002E-2</v>
      </c>
    </row>
    <row r="105" spans="2:21" x14ac:dyDescent="0.3">
      <c r="B105" s="299">
        <v>26.88</v>
      </c>
      <c r="C105" s="299">
        <v>28</v>
      </c>
      <c r="D105" s="299">
        <v>24.08</v>
      </c>
      <c r="E105" s="299">
        <v>24.92</v>
      </c>
      <c r="F105" s="299">
        <v>25.76</v>
      </c>
      <c r="G105" s="299">
        <v>20.439999999999998</v>
      </c>
      <c r="H105" s="299">
        <v>24.08</v>
      </c>
      <c r="I105" s="299">
        <v>39.6</v>
      </c>
      <c r="J105" s="299"/>
      <c r="K105" s="299"/>
      <c r="L105" s="1"/>
      <c r="M105" s="38">
        <f t="shared" si="10"/>
        <v>1034.46</v>
      </c>
      <c r="N105" s="39">
        <f t="shared" si="11"/>
        <v>258.61500000000001</v>
      </c>
      <c r="O105" s="40">
        <f t="shared" si="12"/>
        <v>103.44600000000001</v>
      </c>
      <c r="P105" s="38">
        <f t="shared" si="13"/>
        <v>103.44600000000001</v>
      </c>
      <c r="Q105" s="39">
        <f t="shared" si="14"/>
        <v>25.861500000000003</v>
      </c>
      <c r="R105" s="39">
        <f t="shared" si="15"/>
        <v>10.344600000000002</v>
      </c>
      <c r="S105" s="38">
        <f t="shared" si="16"/>
        <v>0.10344600000000001</v>
      </c>
      <c r="T105" s="39">
        <f t="shared" si="17"/>
        <v>2.5861500000000003E-2</v>
      </c>
      <c r="U105" s="40">
        <f t="shared" si="18"/>
        <v>1.0344600000000002E-2</v>
      </c>
    </row>
    <row r="106" spans="2:21" x14ac:dyDescent="0.3">
      <c r="B106" s="299">
        <v>26.88</v>
      </c>
      <c r="C106" s="299">
        <v>28.560000000000002</v>
      </c>
      <c r="D106" s="299">
        <v>24.08</v>
      </c>
      <c r="E106" s="299">
        <v>24.92</v>
      </c>
      <c r="F106" s="299">
        <v>26.040000000000003</v>
      </c>
      <c r="G106" s="299">
        <v>21.28</v>
      </c>
      <c r="H106" s="299">
        <v>24.08</v>
      </c>
      <c r="I106" s="299">
        <v>39.6</v>
      </c>
      <c r="J106" s="299"/>
      <c r="K106" s="299"/>
      <c r="L106" s="1"/>
      <c r="M106" s="38">
        <f t="shared" si="10"/>
        <v>1036.98</v>
      </c>
      <c r="N106" s="39">
        <f t="shared" si="11"/>
        <v>259.245</v>
      </c>
      <c r="O106" s="40">
        <f t="shared" si="12"/>
        <v>103.69800000000001</v>
      </c>
      <c r="P106" s="38">
        <f t="shared" si="13"/>
        <v>103.69800000000001</v>
      </c>
      <c r="Q106" s="39">
        <f t="shared" si="14"/>
        <v>25.924500000000002</v>
      </c>
      <c r="R106" s="39">
        <f t="shared" si="15"/>
        <v>10.3698</v>
      </c>
      <c r="S106" s="38">
        <f t="shared" si="16"/>
        <v>0.103698</v>
      </c>
      <c r="T106" s="39">
        <f t="shared" si="17"/>
        <v>2.59245E-2</v>
      </c>
      <c r="U106" s="40">
        <f t="shared" si="18"/>
        <v>1.03698E-2</v>
      </c>
    </row>
    <row r="107" spans="2:21" x14ac:dyDescent="0.3">
      <c r="B107" s="299">
        <v>26.88</v>
      </c>
      <c r="C107" s="299">
        <v>28.84</v>
      </c>
      <c r="D107" s="299">
        <v>24.92</v>
      </c>
      <c r="E107" s="299">
        <v>25.234999999999999</v>
      </c>
      <c r="F107" s="299">
        <v>26.040000000000003</v>
      </c>
      <c r="G107" s="299">
        <v>21.28</v>
      </c>
      <c r="H107" s="299">
        <v>24.08</v>
      </c>
      <c r="I107" s="299">
        <v>39.6</v>
      </c>
      <c r="J107" s="299"/>
      <c r="K107" s="299"/>
      <c r="L107" s="1"/>
      <c r="M107" s="38">
        <f t="shared" si="10"/>
        <v>1038.24</v>
      </c>
      <c r="N107" s="39">
        <f t="shared" si="11"/>
        <v>259.56</v>
      </c>
      <c r="O107" s="40">
        <f t="shared" si="12"/>
        <v>103.824</v>
      </c>
      <c r="P107" s="38">
        <f t="shared" si="13"/>
        <v>103.824</v>
      </c>
      <c r="Q107" s="39">
        <f t="shared" si="14"/>
        <v>25.956</v>
      </c>
      <c r="R107" s="39">
        <f t="shared" si="15"/>
        <v>10.382399999999999</v>
      </c>
      <c r="S107" s="38">
        <f t="shared" si="16"/>
        <v>0.103824</v>
      </c>
      <c r="T107" s="39">
        <f t="shared" si="17"/>
        <v>2.5956E-2</v>
      </c>
      <c r="U107" s="40">
        <f t="shared" si="18"/>
        <v>1.03824E-2</v>
      </c>
    </row>
    <row r="108" spans="2:21" x14ac:dyDescent="0.3">
      <c r="B108" s="299">
        <v>27.790000000000003</v>
      </c>
      <c r="C108" s="299">
        <v>29.12</v>
      </c>
      <c r="D108" s="299">
        <v>25.305</v>
      </c>
      <c r="E108" s="299">
        <v>25.76</v>
      </c>
      <c r="F108" s="299">
        <v>26.040000000000003</v>
      </c>
      <c r="G108" s="299">
        <v>22.12</v>
      </c>
      <c r="H108" s="299">
        <v>24.08</v>
      </c>
      <c r="I108" s="299">
        <v>39.6</v>
      </c>
      <c r="J108" s="299"/>
      <c r="K108" s="299"/>
      <c r="L108" s="1"/>
      <c r="M108" s="38">
        <f t="shared" si="10"/>
        <v>1068.48</v>
      </c>
      <c r="N108" s="39">
        <f t="shared" si="11"/>
        <v>267.12</v>
      </c>
      <c r="O108" s="40">
        <f t="shared" si="12"/>
        <v>106.848</v>
      </c>
      <c r="P108" s="38">
        <f t="shared" si="13"/>
        <v>106.848</v>
      </c>
      <c r="Q108" s="39">
        <f t="shared" si="14"/>
        <v>26.712</v>
      </c>
      <c r="R108" s="39">
        <f t="shared" si="15"/>
        <v>10.684799999999999</v>
      </c>
      <c r="S108" s="38">
        <f t="shared" si="16"/>
        <v>0.106848</v>
      </c>
      <c r="T108" s="39">
        <f t="shared" si="17"/>
        <v>2.6712E-2</v>
      </c>
      <c r="U108" s="40">
        <f t="shared" si="18"/>
        <v>1.0684800000000001E-2</v>
      </c>
    </row>
    <row r="109" spans="2:21" x14ac:dyDescent="0.3">
      <c r="B109" s="299">
        <v>28</v>
      </c>
      <c r="C109" s="299">
        <v>29.68</v>
      </c>
      <c r="D109" s="299">
        <v>25.76</v>
      </c>
      <c r="E109" s="299">
        <v>25.76</v>
      </c>
      <c r="F109" s="299">
        <v>26.88</v>
      </c>
      <c r="G109" s="299">
        <v>23.24</v>
      </c>
      <c r="H109" s="299">
        <v>24.92</v>
      </c>
      <c r="I109" s="299">
        <v>42</v>
      </c>
      <c r="J109" s="299"/>
      <c r="K109" s="299"/>
      <c r="L109" s="1"/>
      <c r="M109" s="38">
        <f t="shared" si="10"/>
        <v>1098.72</v>
      </c>
      <c r="N109" s="39">
        <f t="shared" si="11"/>
        <v>274.68</v>
      </c>
      <c r="O109" s="40">
        <f t="shared" si="12"/>
        <v>109.87200000000001</v>
      </c>
      <c r="P109" s="38">
        <f t="shared" si="13"/>
        <v>109.87200000000001</v>
      </c>
      <c r="Q109" s="39">
        <f t="shared" si="14"/>
        <v>27.468000000000004</v>
      </c>
      <c r="R109" s="39">
        <f t="shared" si="15"/>
        <v>10.987200000000001</v>
      </c>
      <c r="S109" s="38">
        <f t="shared" si="16"/>
        <v>0.10987200000000001</v>
      </c>
      <c r="T109" s="39">
        <f t="shared" si="17"/>
        <v>2.7468000000000003E-2</v>
      </c>
      <c r="U109" s="40">
        <f t="shared" si="18"/>
        <v>1.0987200000000003E-2</v>
      </c>
    </row>
    <row r="110" spans="2:21" x14ac:dyDescent="0.3">
      <c r="B110" s="299">
        <v>28.560000000000002</v>
      </c>
      <c r="C110" s="299">
        <v>29.68</v>
      </c>
      <c r="D110" s="299">
        <v>26.004999999999999</v>
      </c>
      <c r="E110" s="299">
        <v>25.76</v>
      </c>
      <c r="F110" s="299">
        <v>26.88</v>
      </c>
      <c r="G110" s="299">
        <v>23.24</v>
      </c>
      <c r="H110" s="299">
        <v>24.92</v>
      </c>
      <c r="I110" s="299">
        <v>43.199999999999996</v>
      </c>
      <c r="J110" s="299"/>
      <c r="K110" s="299"/>
      <c r="L110" s="1"/>
      <c r="M110" s="38">
        <f t="shared" si="10"/>
        <v>1098.72</v>
      </c>
      <c r="N110" s="39">
        <f t="shared" si="11"/>
        <v>274.68</v>
      </c>
      <c r="O110" s="40">
        <f t="shared" si="12"/>
        <v>109.87200000000001</v>
      </c>
      <c r="P110" s="38">
        <f t="shared" si="13"/>
        <v>109.87200000000001</v>
      </c>
      <c r="Q110" s="39">
        <f t="shared" si="14"/>
        <v>27.468000000000004</v>
      </c>
      <c r="R110" s="39">
        <f t="shared" si="15"/>
        <v>10.987200000000001</v>
      </c>
      <c r="S110" s="38">
        <f t="shared" si="16"/>
        <v>0.10987200000000001</v>
      </c>
      <c r="T110" s="39">
        <f t="shared" si="17"/>
        <v>2.7468000000000003E-2</v>
      </c>
      <c r="U110" s="40">
        <f t="shared" si="18"/>
        <v>1.0987200000000003E-2</v>
      </c>
    </row>
    <row r="111" spans="2:21" x14ac:dyDescent="0.3">
      <c r="B111" s="299">
        <v>28.735000000000003</v>
      </c>
      <c r="C111" s="299">
        <v>29.68</v>
      </c>
      <c r="D111" s="299">
        <v>26.53</v>
      </c>
      <c r="E111" s="299">
        <v>25.76</v>
      </c>
      <c r="F111" s="299">
        <v>27.72</v>
      </c>
      <c r="G111" s="299">
        <v>23.24</v>
      </c>
      <c r="H111" s="299">
        <v>24.92</v>
      </c>
      <c r="I111" s="299">
        <v>45.6</v>
      </c>
      <c r="J111" s="299"/>
      <c r="K111" s="299"/>
      <c r="L111" s="1"/>
      <c r="M111" s="38">
        <f t="shared" si="10"/>
        <v>1136.52</v>
      </c>
      <c r="N111" s="39">
        <f t="shared" si="11"/>
        <v>284.13</v>
      </c>
      <c r="O111" s="40">
        <f t="shared" si="12"/>
        <v>113.652</v>
      </c>
      <c r="P111" s="38">
        <f t="shared" si="13"/>
        <v>113.652</v>
      </c>
      <c r="Q111" s="39">
        <f t="shared" si="14"/>
        <v>28.413</v>
      </c>
      <c r="R111" s="39">
        <f t="shared" si="15"/>
        <v>11.3652</v>
      </c>
      <c r="S111" s="38">
        <f t="shared" si="16"/>
        <v>0.113652</v>
      </c>
      <c r="T111" s="39">
        <f t="shared" si="17"/>
        <v>2.8413000000000001E-2</v>
      </c>
      <c r="U111" s="40">
        <f t="shared" si="18"/>
        <v>1.1365200000000001E-2</v>
      </c>
    </row>
    <row r="112" spans="2:21" x14ac:dyDescent="0.3">
      <c r="B112" s="299">
        <v>28.805</v>
      </c>
      <c r="C112" s="299">
        <v>30.414999999999999</v>
      </c>
      <c r="D112" s="299">
        <v>26.88</v>
      </c>
      <c r="E112" s="299">
        <v>25.76</v>
      </c>
      <c r="F112" s="299">
        <v>27.72</v>
      </c>
      <c r="G112" s="299">
        <v>24.08</v>
      </c>
      <c r="H112" s="299">
        <v>26.88</v>
      </c>
      <c r="I112" s="299">
        <v>33.44</v>
      </c>
      <c r="J112" s="299"/>
      <c r="K112" s="299"/>
      <c r="L112" s="1"/>
      <c r="M112" s="38">
        <f t="shared" si="10"/>
        <v>1139.04</v>
      </c>
      <c r="N112" s="39">
        <f t="shared" si="11"/>
        <v>284.76</v>
      </c>
      <c r="O112" s="40">
        <f t="shared" si="12"/>
        <v>113.904</v>
      </c>
      <c r="P112" s="38">
        <f t="shared" si="13"/>
        <v>113.904</v>
      </c>
      <c r="Q112" s="39">
        <f t="shared" si="14"/>
        <v>28.475999999999999</v>
      </c>
      <c r="R112" s="39">
        <f t="shared" si="15"/>
        <v>11.390399999999998</v>
      </c>
      <c r="S112" s="38">
        <f t="shared" si="16"/>
        <v>0.11390399999999999</v>
      </c>
      <c r="T112" s="39">
        <f t="shared" si="17"/>
        <v>2.8475999999999998E-2</v>
      </c>
      <c r="U112" s="40">
        <f t="shared" si="18"/>
        <v>1.13904E-2</v>
      </c>
    </row>
    <row r="113" spans="2:21" x14ac:dyDescent="0.3">
      <c r="B113" s="299">
        <v>28.84</v>
      </c>
      <c r="C113" s="299">
        <v>31.639999999999997</v>
      </c>
      <c r="D113" s="299">
        <v>27.72</v>
      </c>
      <c r="E113" s="299">
        <v>26.040000000000003</v>
      </c>
      <c r="F113" s="299">
        <v>27.72</v>
      </c>
      <c r="G113" s="299">
        <v>24.08</v>
      </c>
      <c r="H113" s="299">
        <v>27.72</v>
      </c>
      <c r="I113" s="299">
        <v>33.44</v>
      </c>
      <c r="J113" s="299"/>
      <c r="K113" s="299"/>
      <c r="L113" s="1"/>
      <c r="M113" s="38">
        <f t="shared" ref="M113:M144" si="19">IF(B119="","",B119*36)</f>
        <v>1199.52</v>
      </c>
      <c r="N113" s="39">
        <f t="shared" ref="N113:N144" si="20">IF(B119="","",B119*9)</f>
        <v>299.88</v>
      </c>
      <c r="O113" s="40">
        <f t="shared" ref="O113:O144" si="21">IF(B119="","",B119*3.6)</f>
        <v>119.952</v>
      </c>
      <c r="P113" s="38">
        <f t="shared" ref="P113:P144" si="22">IF(B119="","",B119*3.6)</f>
        <v>119.952</v>
      </c>
      <c r="Q113" s="39">
        <f t="shared" ref="Q113:Q144" si="23">IF(B119="","",B119*0.9)</f>
        <v>29.988</v>
      </c>
      <c r="R113" s="39">
        <f t="shared" ref="R113:R144" si="24">IF(B119="","",B119*0.36)</f>
        <v>11.995200000000001</v>
      </c>
      <c r="S113" s="38">
        <f t="shared" ref="S113:S144" si="25">IF(B119="","",B119*(0.0036))</f>
        <v>0.119952</v>
      </c>
      <c r="T113" s="39">
        <f t="shared" ref="T113:T144" si="26">IF(B119="","",B119*(0.0009))</f>
        <v>2.9988000000000001E-2</v>
      </c>
      <c r="U113" s="40">
        <f t="shared" ref="U113:U144" si="27">IF(B119="","",B119*(0.00036))</f>
        <v>1.1995200000000001E-2</v>
      </c>
    </row>
    <row r="114" spans="2:21" x14ac:dyDescent="0.3">
      <c r="B114" s="299">
        <v>29.68</v>
      </c>
      <c r="C114" s="299">
        <v>31.639999999999997</v>
      </c>
      <c r="D114" s="299">
        <v>27.72</v>
      </c>
      <c r="E114" s="299">
        <v>26.040000000000003</v>
      </c>
      <c r="F114" s="299">
        <v>29.400000000000002</v>
      </c>
      <c r="G114" s="299">
        <v>24.92</v>
      </c>
      <c r="H114" s="299">
        <v>27.72</v>
      </c>
      <c r="I114" s="299">
        <v>26.040000000000003</v>
      </c>
      <c r="J114" s="299"/>
      <c r="K114" s="299"/>
      <c r="L114" s="1"/>
      <c r="M114" s="38">
        <f t="shared" si="19"/>
        <v>1229.7599999999998</v>
      </c>
      <c r="N114" s="39">
        <f t="shared" si="20"/>
        <v>307.43999999999994</v>
      </c>
      <c r="O114" s="40">
        <f t="shared" si="21"/>
        <v>122.97599999999998</v>
      </c>
      <c r="P114" s="38">
        <f t="shared" si="22"/>
        <v>122.97599999999998</v>
      </c>
      <c r="Q114" s="39">
        <f t="shared" si="23"/>
        <v>30.743999999999996</v>
      </c>
      <c r="R114" s="39">
        <f t="shared" si="24"/>
        <v>12.297599999999999</v>
      </c>
      <c r="S114" s="38">
        <f t="shared" si="25"/>
        <v>0.12297599999999999</v>
      </c>
      <c r="T114" s="39">
        <f t="shared" si="26"/>
        <v>3.0743999999999997E-2</v>
      </c>
      <c r="U114" s="40">
        <f t="shared" si="27"/>
        <v>1.2297599999999999E-2</v>
      </c>
    </row>
    <row r="115" spans="2:21" x14ac:dyDescent="0.3">
      <c r="B115" s="299">
        <v>30.520000000000003</v>
      </c>
      <c r="C115" s="299">
        <v>33.32</v>
      </c>
      <c r="D115" s="299">
        <v>28.560000000000002</v>
      </c>
      <c r="E115" s="299">
        <v>26.040000000000003</v>
      </c>
      <c r="F115" s="299">
        <v>29.400000000000002</v>
      </c>
      <c r="G115" s="299">
        <v>24.92</v>
      </c>
      <c r="H115" s="299">
        <v>27.72</v>
      </c>
      <c r="I115" s="299">
        <v>26.040000000000003</v>
      </c>
      <c r="J115" s="299"/>
      <c r="K115" s="299"/>
      <c r="L115" s="1"/>
      <c r="M115" s="38">
        <f t="shared" si="19"/>
        <v>1270.08</v>
      </c>
      <c r="N115" s="39">
        <f t="shared" si="20"/>
        <v>317.52</v>
      </c>
      <c r="O115" s="40">
        <f t="shared" si="21"/>
        <v>127.00800000000001</v>
      </c>
      <c r="P115" s="38">
        <f t="shared" si="22"/>
        <v>127.00800000000001</v>
      </c>
      <c r="Q115" s="39">
        <f t="shared" si="23"/>
        <v>31.752000000000002</v>
      </c>
      <c r="R115" s="39">
        <f t="shared" si="24"/>
        <v>12.700799999999999</v>
      </c>
      <c r="S115" s="38">
        <f t="shared" si="25"/>
        <v>0.12700800000000001</v>
      </c>
      <c r="T115" s="39">
        <f t="shared" si="26"/>
        <v>3.1752000000000002E-2</v>
      </c>
      <c r="U115" s="40">
        <f t="shared" si="27"/>
        <v>1.2700800000000002E-2</v>
      </c>
    </row>
    <row r="116" spans="2:21" x14ac:dyDescent="0.3">
      <c r="B116" s="299">
        <v>30.520000000000003</v>
      </c>
      <c r="C116" s="299">
        <v>33.32</v>
      </c>
      <c r="D116" s="299">
        <v>28.560000000000002</v>
      </c>
      <c r="E116" s="299">
        <v>26.88</v>
      </c>
      <c r="F116" s="299">
        <v>29.68</v>
      </c>
      <c r="G116" s="299">
        <v>24.92</v>
      </c>
      <c r="H116" s="299">
        <v>27.72</v>
      </c>
      <c r="I116" s="299">
        <v>26.040000000000003</v>
      </c>
      <c r="J116" s="299"/>
      <c r="K116" s="299"/>
      <c r="L116" s="1"/>
      <c r="M116" s="38">
        <f t="shared" si="19"/>
        <v>1270.08</v>
      </c>
      <c r="N116" s="39">
        <f t="shared" si="20"/>
        <v>317.52</v>
      </c>
      <c r="O116" s="40">
        <f t="shared" si="21"/>
        <v>127.00800000000001</v>
      </c>
      <c r="P116" s="38">
        <f t="shared" si="22"/>
        <v>127.00800000000001</v>
      </c>
      <c r="Q116" s="39">
        <f t="shared" si="23"/>
        <v>31.752000000000002</v>
      </c>
      <c r="R116" s="39">
        <f t="shared" si="24"/>
        <v>12.700799999999999</v>
      </c>
      <c r="S116" s="38">
        <f t="shared" si="25"/>
        <v>0.12700800000000001</v>
      </c>
      <c r="T116" s="39">
        <f t="shared" si="26"/>
        <v>3.1752000000000002E-2</v>
      </c>
      <c r="U116" s="40">
        <f t="shared" si="27"/>
        <v>1.2700800000000002E-2</v>
      </c>
    </row>
    <row r="117" spans="2:21" x14ac:dyDescent="0.3">
      <c r="B117" s="299">
        <v>31.57</v>
      </c>
      <c r="C117" s="299">
        <v>34.159999999999997</v>
      </c>
      <c r="D117" s="299">
        <v>29.68</v>
      </c>
      <c r="E117" s="299">
        <v>26.88</v>
      </c>
      <c r="F117" s="299">
        <v>29.68</v>
      </c>
      <c r="G117" s="299">
        <v>25.76</v>
      </c>
      <c r="H117" s="299">
        <v>28.560000000000002</v>
      </c>
      <c r="I117" s="299">
        <v>26.88</v>
      </c>
      <c r="J117" s="299"/>
      <c r="K117" s="299"/>
      <c r="L117" s="1"/>
      <c r="M117" s="38">
        <f t="shared" si="19"/>
        <v>1300.3200000000002</v>
      </c>
      <c r="N117" s="39">
        <f t="shared" si="20"/>
        <v>325.08000000000004</v>
      </c>
      <c r="O117" s="40">
        <f t="shared" si="21"/>
        <v>130.03200000000001</v>
      </c>
      <c r="P117" s="38">
        <f t="shared" si="22"/>
        <v>130.03200000000001</v>
      </c>
      <c r="Q117" s="39">
        <f t="shared" si="23"/>
        <v>32.508000000000003</v>
      </c>
      <c r="R117" s="39">
        <f t="shared" si="24"/>
        <v>13.003200000000001</v>
      </c>
      <c r="S117" s="38">
        <f t="shared" si="25"/>
        <v>0.13003200000000001</v>
      </c>
      <c r="T117" s="39">
        <f t="shared" si="26"/>
        <v>3.2508000000000002E-2</v>
      </c>
      <c r="U117" s="40">
        <f t="shared" si="27"/>
        <v>1.3003200000000003E-2</v>
      </c>
    </row>
    <row r="118" spans="2:21" x14ac:dyDescent="0.3">
      <c r="B118" s="299">
        <v>31.639999999999997</v>
      </c>
      <c r="C118" s="299">
        <v>34.159999999999997</v>
      </c>
      <c r="D118" s="299">
        <v>29.96</v>
      </c>
      <c r="E118" s="299">
        <v>26.88</v>
      </c>
      <c r="F118" s="299">
        <v>30.520000000000003</v>
      </c>
      <c r="G118" s="299">
        <v>26.040000000000003</v>
      </c>
      <c r="H118" s="299">
        <v>28.560000000000002</v>
      </c>
      <c r="I118" s="299">
        <v>26.88</v>
      </c>
      <c r="J118" s="299"/>
      <c r="K118" s="299"/>
      <c r="L118" s="1"/>
      <c r="M118" s="38">
        <f t="shared" si="19"/>
        <v>1319.22</v>
      </c>
      <c r="N118" s="39">
        <f t="shared" si="20"/>
        <v>329.80500000000001</v>
      </c>
      <c r="O118" s="40">
        <f t="shared" si="21"/>
        <v>131.92200000000003</v>
      </c>
      <c r="P118" s="38">
        <f t="shared" si="22"/>
        <v>131.92200000000003</v>
      </c>
      <c r="Q118" s="39">
        <f t="shared" si="23"/>
        <v>32.980500000000006</v>
      </c>
      <c r="R118" s="39">
        <f t="shared" si="24"/>
        <v>13.192200000000001</v>
      </c>
      <c r="S118" s="38">
        <f t="shared" si="25"/>
        <v>0.13192200000000001</v>
      </c>
      <c r="T118" s="39">
        <f t="shared" si="26"/>
        <v>3.2980500000000003E-2</v>
      </c>
      <c r="U118" s="40">
        <f t="shared" si="27"/>
        <v>1.3192200000000001E-2</v>
      </c>
    </row>
    <row r="119" spans="2:21" x14ac:dyDescent="0.3">
      <c r="B119" s="299">
        <v>33.32</v>
      </c>
      <c r="C119" s="299">
        <v>34.159999999999997</v>
      </c>
      <c r="D119" s="299">
        <v>30.414999999999999</v>
      </c>
      <c r="E119" s="299">
        <v>27.51</v>
      </c>
      <c r="F119" s="299">
        <v>30.520000000000003</v>
      </c>
      <c r="G119" s="299">
        <v>26.040000000000003</v>
      </c>
      <c r="H119" s="299">
        <v>29.68</v>
      </c>
      <c r="I119" s="299">
        <v>26.88</v>
      </c>
      <c r="J119" s="299"/>
      <c r="K119" s="299"/>
      <c r="L119" s="1"/>
      <c r="M119" s="38">
        <f t="shared" si="19"/>
        <v>1072.5119999999999</v>
      </c>
      <c r="N119" s="39">
        <f t="shared" si="20"/>
        <v>268.12799999999999</v>
      </c>
      <c r="O119" s="40">
        <f t="shared" si="21"/>
        <v>107.2512</v>
      </c>
      <c r="P119" s="38">
        <f t="shared" si="22"/>
        <v>107.2512</v>
      </c>
      <c r="Q119" s="39">
        <f t="shared" si="23"/>
        <v>26.812799999999999</v>
      </c>
      <c r="R119" s="39">
        <f t="shared" si="24"/>
        <v>10.725119999999999</v>
      </c>
      <c r="S119" s="38">
        <f t="shared" si="25"/>
        <v>0.10725119999999999</v>
      </c>
      <c r="T119" s="39">
        <f t="shared" si="26"/>
        <v>2.6812799999999998E-2</v>
      </c>
      <c r="U119" s="40">
        <f t="shared" si="27"/>
        <v>1.0725119999999999E-2</v>
      </c>
    </row>
    <row r="120" spans="2:21" x14ac:dyDescent="0.3">
      <c r="B120" s="299">
        <v>34.159999999999997</v>
      </c>
      <c r="C120" s="299">
        <v>34.44</v>
      </c>
      <c r="D120" s="299">
        <v>30.800000000000004</v>
      </c>
      <c r="E120" s="299">
        <v>27.72</v>
      </c>
      <c r="F120" s="299">
        <v>30.520000000000003</v>
      </c>
      <c r="G120" s="299">
        <v>26.040000000000003</v>
      </c>
      <c r="H120" s="299">
        <v>29.68</v>
      </c>
      <c r="I120" s="299">
        <v>27.51</v>
      </c>
      <c r="J120" s="299"/>
      <c r="K120" s="299"/>
      <c r="L120" s="1"/>
      <c r="M120" s="38">
        <f t="shared" si="19"/>
        <v>1131.9839999999999</v>
      </c>
      <c r="N120" s="39">
        <f t="shared" si="20"/>
        <v>282.99599999999998</v>
      </c>
      <c r="O120" s="40">
        <f t="shared" si="21"/>
        <v>113.19839999999999</v>
      </c>
      <c r="P120" s="38">
        <f t="shared" si="22"/>
        <v>113.19839999999999</v>
      </c>
      <c r="Q120" s="39">
        <f t="shared" si="23"/>
        <v>28.299599999999998</v>
      </c>
      <c r="R120" s="39">
        <f t="shared" si="24"/>
        <v>11.319839999999999</v>
      </c>
      <c r="S120" s="38">
        <f t="shared" si="25"/>
        <v>0.11319839999999999</v>
      </c>
      <c r="T120" s="39">
        <f t="shared" si="26"/>
        <v>2.8299599999999998E-2</v>
      </c>
      <c r="U120" s="40">
        <f t="shared" si="27"/>
        <v>1.1319840000000001E-2</v>
      </c>
    </row>
    <row r="121" spans="2:21" x14ac:dyDescent="0.3">
      <c r="B121" s="299">
        <v>35.28</v>
      </c>
      <c r="C121" s="299">
        <v>36.120000000000005</v>
      </c>
      <c r="D121" s="299">
        <v>32.479999999999997</v>
      </c>
      <c r="E121" s="299">
        <v>27.72</v>
      </c>
      <c r="F121" s="299">
        <v>30.520000000000003</v>
      </c>
      <c r="G121" s="299">
        <v>26.040000000000003</v>
      </c>
      <c r="H121" s="299">
        <v>30.520000000000003</v>
      </c>
      <c r="I121" s="299">
        <v>27.72</v>
      </c>
      <c r="J121" s="299"/>
      <c r="K121" s="299"/>
      <c r="L121" s="1"/>
      <c r="M121" s="38">
        <f t="shared" si="19"/>
        <v>1131.9839999999999</v>
      </c>
      <c r="N121" s="39">
        <f t="shared" si="20"/>
        <v>282.99599999999998</v>
      </c>
      <c r="O121" s="40">
        <f t="shared" si="21"/>
        <v>113.19839999999999</v>
      </c>
      <c r="P121" s="38">
        <f t="shared" si="22"/>
        <v>113.19839999999999</v>
      </c>
      <c r="Q121" s="39">
        <f t="shared" si="23"/>
        <v>28.299599999999998</v>
      </c>
      <c r="R121" s="39">
        <f t="shared" si="24"/>
        <v>11.319839999999999</v>
      </c>
      <c r="S121" s="38">
        <f t="shared" si="25"/>
        <v>0.11319839999999999</v>
      </c>
      <c r="T121" s="39">
        <f t="shared" si="26"/>
        <v>2.8299599999999998E-2</v>
      </c>
      <c r="U121" s="40">
        <f t="shared" si="27"/>
        <v>1.1319840000000001E-2</v>
      </c>
    </row>
    <row r="122" spans="2:21" x14ac:dyDescent="0.3">
      <c r="B122" s="299">
        <v>35.28</v>
      </c>
      <c r="C122" s="299">
        <v>36.120000000000005</v>
      </c>
      <c r="D122" s="299">
        <v>32.620000000000005</v>
      </c>
      <c r="E122" s="299">
        <v>28</v>
      </c>
      <c r="F122" s="299">
        <v>31.360000000000003</v>
      </c>
      <c r="G122" s="299">
        <v>26.88</v>
      </c>
      <c r="H122" s="299">
        <v>30.520000000000003</v>
      </c>
      <c r="I122" s="299">
        <v>27.72</v>
      </c>
      <c r="J122" s="299"/>
      <c r="K122" s="299"/>
      <c r="L122" s="1"/>
      <c r="M122" s="38">
        <f t="shared" si="19"/>
        <v>1143.0719999999999</v>
      </c>
      <c r="N122" s="39">
        <f t="shared" si="20"/>
        <v>285.76799999999997</v>
      </c>
      <c r="O122" s="40">
        <f t="shared" si="21"/>
        <v>114.30719999999999</v>
      </c>
      <c r="P122" s="38">
        <f t="shared" si="22"/>
        <v>114.30719999999999</v>
      </c>
      <c r="Q122" s="39">
        <f t="shared" si="23"/>
        <v>28.576799999999999</v>
      </c>
      <c r="R122" s="39">
        <f t="shared" si="24"/>
        <v>11.430719999999999</v>
      </c>
      <c r="S122" s="38">
        <f t="shared" si="25"/>
        <v>0.1143072</v>
      </c>
      <c r="T122" s="39">
        <f t="shared" si="26"/>
        <v>2.8576799999999999E-2</v>
      </c>
      <c r="U122" s="40">
        <f t="shared" si="27"/>
        <v>1.143072E-2</v>
      </c>
    </row>
    <row r="123" spans="2:21" x14ac:dyDescent="0.3">
      <c r="B123" s="299">
        <v>36.120000000000005</v>
      </c>
      <c r="C123" s="299">
        <v>36.120000000000005</v>
      </c>
      <c r="D123" s="299">
        <v>33.495000000000005</v>
      </c>
      <c r="E123" s="299">
        <v>28.84</v>
      </c>
      <c r="F123" s="299">
        <v>31.360000000000003</v>
      </c>
      <c r="G123" s="299">
        <v>26.88</v>
      </c>
      <c r="H123" s="299">
        <v>30.800000000000004</v>
      </c>
      <c r="I123" s="299">
        <v>28</v>
      </c>
      <c r="J123" s="299"/>
      <c r="K123" s="299"/>
      <c r="L123" s="1"/>
      <c r="M123" s="38">
        <f t="shared" si="19"/>
        <v>1145.088</v>
      </c>
      <c r="N123" s="39">
        <f t="shared" si="20"/>
        <v>286.27199999999999</v>
      </c>
      <c r="O123" s="40">
        <f t="shared" si="21"/>
        <v>114.50879999999999</v>
      </c>
      <c r="P123" s="38">
        <f t="shared" si="22"/>
        <v>114.50879999999999</v>
      </c>
      <c r="Q123" s="39">
        <f t="shared" si="23"/>
        <v>28.627199999999998</v>
      </c>
      <c r="R123" s="39">
        <f t="shared" si="24"/>
        <v>11.450879999999998</v>
      </c>
      <c r="S123" s="38">
        <f t="shared" si="25"/>
        <v>0.11450879999999998</v>
      </c>
      <c r="T123" s="39">
        <f t="shared" si="26"/>
        <v>2.8627199999999995E-2</v>
      </c>
      <c r="U123" s="40">
        <f t="shared" si="27"/>
        <v>1.145088E-2</v>
      </c>
    </row>
    <row r="124" spans="2:21" x14ac:dyDescent="0.3">
      <c r="B124" s="299">
        <v>36.645000000000003</v>
      </c>
      <c r="C124" s="299">
        <v>36.96</v>
      </c>
      <c r="D124" s="299">
        <v>35.28</v>
      </c>
      <c r="E124" s="299">
        <v>28.84</v>
      </c>
      <c r="F124" s="299">
        <v>31.360000000000003</v>
      </c>
      <c r="G124" s="299">
        <v>27.72</v>
      </c>
      <c r="H124" s="299">
        <v>30.800000000000004</v>
      </c>
      <c r="I124" s="299">
        <v>28.84</v>
      </c>
      <c r="J124" s="299"/>
      <c r="K124" s="299"/>
      <c r="L124" s="1"/>
      <c r="M124" s="38">
        <f t="shared" si="19"/>
        <v>1145.088</v>
      </c>
      <c r="N124" s="39">
        <f t="shared" si="20"/>
        <v>286.27199999999999</v>
      </c>
      <c r="O124" s="40">
        <f t="shared" si="21"/>
        <v>114.50879999999999</v>
      </c>
      <c r="P124" s="38">
        <f t="shared" si="22"/>
        <v>114.50879999999999</v>
      </c>
      <c r="Q124" s="39">
        <f t="shared" si="23"/>
        <v>28.627199999999998</v>
      </c>
      <c r="R124" s="39">
        <f t="shared" si="24"/>
        <v>11.450879999999998</v>
      </c>
      <c r="S124" s="38">
        <f t="shared" si="25"/>
        <v>0.11450879999999998</v>
      </c>
      <c r="T124" s="39">
        <f t="shared" si="26"/>
        <v>2.8627199999999995E-2</v>
      </c>
      <c r="U124" s="40">
        <f t="shared" si="27"/>
        <v>1.145088E-2</v>
      </c>
    </row>
    <row r="125" spans="2:21" x14ac:dyDescent="0.3">
      <c r="B125" s="299">
        <v>29.791999999999998</v>
      </c>
      <c r="C125" s="299">
        <v>29.567999999999998</v>
      </c>
      <c r="D125" s="299">
        <v>29.567999999999998</v>
      </c>
      <c r="E125" s="299">
        <v>23.071999999999999</v>
      </c>
      <c r="F125" s="299">
        <v>25.088000000000001</v>
      </c>
      <c r="G125" s="299">
        <v>23.071999999999999</v>
      </c>
      <c r="H125" s="299">
        <v>24.64</v>
      </c>
      <c r="I125" s="299">
        <v>28.84</v>
      </c>
      <c r="J125" s="299"/>
      <c r="K125" s="299"/>
      <c r="L125" s="1"/>
      <c r="M125" s="38">
        <f t="shared" si="19"/>
        <v>1153.1519999999998</v>
      </c>
      <c r="N125" s="39">
        <f t="shared" si="20"/>
        <v>288.28799999999995</v>
      </c>
      <c r="O125" s="40">
        <f t="shared" si="21"/>
        <v>115.31519999999999</v>
      </c>
      <c r="P125" s="38">
        <f t="shared" si="22"/>
        <v>115.31519999999999</v>
      </c>
      <c r="Q125" s="39">
        <f t="shared" si="23"/>
        <v>28.828799999999998</v>
      </c>
      <c r="R125" s="39">
        <f t="shared" si="24"/>
        <v>11.531519999999999</v>
      </c>
      <c r="S125" s="38">
        <f t="shared" si="25"/>
        <v>0.11531519999999998</v>
      </c>
      <c r="T125" s="39">
        <f t="shared" si="26"/>
        <v>2.8828799999999995E-2</v>
      </c>
      <c r="U125" s="40">
        <f t="shared" si="27"/>
        <v>1.153152E-2</v>
      </c>
    </row>
    <row r="126" spans="2:21" x14ac:dyDescent="0.3">
      <c r="B126" s="299">
        <v>31.443999999999999</v>
      </c>
      <c r="C126" s="299">
        <v>30.463999999999999</v>
      </c>
      <c r="D126" s="299">
        <v>29.567999999999998</v>
      </c>
      <c r="E126" s="299">
        <v>23.52</v>
      </c>
      <c r="F126" s="299">
        <v>25.311999999999998</v>
      </c>
      <c r="G126" s="299">
        <v>23.744</v>
      </c>
      <c r="H126" s="299">
        <v>25.088000000000001</v>
      </c>
      <c r="I126" s="299">
        <v>23.071999999999999</v>
      </c>
      <c r="J126" s="299"/>
      <c r="K126" s="299"/>
      <c r="L126" s="1"/>
      <c r="M126" s="38">
        <f t="shared" si="19"/>
        <v>1177.3440000000001</v>
      </c>
      <c r="N126" s="39">
        <f t="shared" si="20"/>
        <v>294.33600000000001</v>
      </c>
      <c r="O126" s="40">
        <f t="shared" si="21"/>
        <v>117.73440000000001</v>
      </c>
      <c r="P126" s="38">
        <f t="shared" si="22"/>
        <v>117.73440000000001</v>
      </c>
      <c r="Q126" s="39">
        <f t="shared" si="23"/>
        <v>29.433600000000002</v>
      </c>
      <c r="R126" s="39">
        <f t="shared" si="24"/>
        <v>11.773439999999999</v>
      </c>
      <c r="S126" s="38">
        <f t="shared" si="25"/>
        <v>0.1177344</v>
      </c>
      <c r="T126" s="39">
        <f t="shared" si="26"/>
        <v>2.9433600000000001E-2</v>
      </c>
      <c r="U126" s="40">
        <f t="shared" si="27"/>
        <v>1.1773440000000001E-2</v>
      </c>
    </row>
    <row r="127" spans="2:21" x14ac:dyDescent="0.3">
      <c r="B127" s="299">
        <v>31.443999999999999</v>
      </c>
      <c r="C127" s="299">
        <v>31.135999999999996</v>
      </c>
      <c r="D127" s="299">
        <v>29.567999999999998</v>
      </c>
      <c r="E127" s="299">
        <v>24.164000000000001</v>
      </c>
      <c r="F127" s="299">
        <v>25.759999999999998</v>
      </c>
      <c r="G127" s="299">
        <v>23.744</v>
      </c>
      <c r="H127" s="299">
        <v>25.088000000000001</v>
      </c>
      <c r="I127" s="299">
        <v>23.52</v>
      </c>
      <c r="J127" s="299"/>
      <c r="K127" s="299"/>
      <c r="L127" s="1"/>
      <c r="M127" s="38">
        <f t="shared" si="19"/>
        <v>1201.5359999999998</v>
      </c>
      <c r="N127" s="39">
        <f t="shared" si="20"/>
        <v>300.38399999999996</v>
      </c>
      <c r="O127" s="40">
        <f t="shared" si="21"/>
        <v>120.1536</v>
      </c>
      <c r="P127" s="38">
        <f t="shared" si="22"/>
        <v>120.1536</v>
      </c>
      <c r="Q127" s="39">
        <f t="shared" si="23"/>
        <v>30.038399999999999</v>
      </c>
      <c r="R127" s="39">
        <f t="shared" si="24"/>
        <v>12.015359999999999</v>
      </c>
      <c r="S127" s="38">
        <f t="shared" si="25"/>
        <v>0.12015359999999999</v>
      </c>
      <c r="T127" s="39">
        <f t="shared" si="26"/>
        <v>3.0038399999999996E-2</v>
      </c>
      <c r="U127" s="40">
        <f t="shared" si="27"/>
        <v>1.2015359999999999E-2</v>
      </c>
    </row>
    <row r="128" spans="2:21" x14ac:dyDescent="0.3">
      <c r="B128" s="299">
        <v>31.751999999999999</v>
      </c>
      <c r="C128" s="299">
        <v>31.135999999999996</v>
      </c>
      <c r="D128" s="299">
        <v>29.567999999999998</v>
      </c>
      <c r="E128" s="299">
        <v>25.088000000000001</v>
      </c>
      <c r="F128" s="299">
        <v>25.983999999999998</v>
      </c>
      <c r="G128" s="299">
        <v>24.416</v>
      </c>
      <c r="H128" s="299">
        <v>25.088000000000001</v>
      </c>
      <c r="I128" s="299">
        <v>24.164000000000001</v>
      </c>
      <c r="J128" s="299"/>
      <c r="K128" s="299"/>
      <c r="L128" s="1"/>
      <c r="M128" s="38">
        <f t="shared" si="19"/>
        <v>1201.5359999999998</v>
      </c>
      <c r="N128" s="39">
        <f t="shared" si="20"/>
        <v>300.38399999999996</v>
      </c>
      <c r="O128" s="40">
        <f t="shared" si="21"/>
        <v>120.1536</v>
      </c>
      <c r="P128" s="38">
        <f t="shared" si="22"/>
        <v>120.1536</v>
      </c>
      <c r="Q128" s="39">
        <f t="shared" si="23"/>
        <v>30.038399999999999</v>
      </c>
      <c r="R128" s="39">
        <f t="shared" si="24"/>
        <v>12.015359999999999</v>
      </c>
      <c r="S128" s="38">
        <f t="shared" si="25"/>
        <v>0.12015359999999999</v>
      </c>
      <c r="T128" s="39">
        <f t="shared" si="26"/>
        <v>3.0038399999999996E-2</v>
      </c>
      <c r="U128" s="40">
        <f t="shared" si="27"/>
        <v>1.2015359999999999E-2</v>
      </c>
    </row>
    <row r="129" spans="2:21" x14ac:dyDescent="0.3">
      <c r="B129" s="299">
        <v>31.807999999999996</v>
      </c>
      <c r="C129" s="299">
        <v>31.807999999999996</v>
      </c>
      <c r="D129" s="299">
        <v>29.623999999999999</v>
      </c>
      <c r="E129" s="299">
        <v>25.983999999999998</v>
      </c>
      <c r="F129" s="299">
        <v>26.655999999999999</v>
      </c>
      <c r="G129" s="299">
        <v>24.416</v>
      </c>
      <c r="H129" s="299">
        <v>25.983999999999998</v>
      </c>
      <c r="I129" s="299">
        <v>25.088000000000001</v>
      </c>
      <c r="J129" s="299"/>
      <c r="K129" s="299"/>
      <c r="L129" s="1"/>
      <c r="M129" s="38">
        <f t="shared" si="19"/>
        <v>1201.5359999999998</v>
      </c>
      <c r="N129" s="39">
        <f t="shared" si="20"/>
        <v>300.38399999999996</v>
      </c>
      <c r="O129" s="40">
        <f t="shared" si="21"/>
        <v>120.1536</v>
      </c>
      <c r="P129" s="38">
        <f t="shared" si="22"/>
        <v>120.1536</v>
      </c>
      <c r="Q129" s="39">
        <f t="shared" si="23"/>
        <v>30.038399999999999</v>
      </c>
      <c r="R129" s="39">
        <f t="shared" si="24"/>
        <v>12.015359999999999</v>
      </c>
      <c r="S129" s="38">
        <f t="shared" si="25"/>
        <v>0.12015359999999999</v>
      </c>
      <c r="T129" s="39">
        <f t="shared" si="26"/>
        <v>3.0038399999999996E-2</v>
      </c>
      <c r="U129" s="40">
        <f t="shared" si="27"/>
        <v>1.2015359999999999E-2</v>
      </c>
    </row>
    <row r="130" spans="2:21" x14ac:dyDescent="0.3">
      <c r="B130" s="299">
        <v>31.807999999999996</v>
      </c>
      <c r="C130" s="299">
        <v>31.807999999999996</v>
      </c>
      <c r="D130" s="299">
        <v>29.623999999999999</v>
      </c>
      <c r="E130" s="299">
        <v>27.327999999999999</v>
      </c>
      <c r="F130" s="299">
        <v>26.655999999999999</v>
      </c>
      <c r="G130" s="299">
        <v>25.759999999999998</v>
      </c>
      <c r="H130" s="299">
        <v>25.983999999999998</v>
      </c>
      <c r="I130" s="299">
        <v>25.983999999999998</v>
      </c>
      <c r="J130" s="299"/>
      <c r="K130" s="299"/>
      <c r="L130" s="1"/>
      <c r="M130" s="38">
        <f t="shared" si="19"/>
        <v>1224.7199999999998</v>
      </c>
      <c r="N130" s="39">
        <f t="shared" si="20"/>
        <v>306.17999999999995</v>
      </c>
      <c r="O130" s="40">
        <f t="shared" si="21"/>
        <v>122.47199999999999</v>
      </c>
      <c r="P130" s="38">
        <f t="shared" si="22"/>
        <v>122.47199999999999</v>
      </c>
      <c r="Q130" s="39">
        <f t="shared" si="23"/>
        <v>30.617999999999999</v>
      </c>
      <c r="R130" s="39">
        <f t="shared" si="24"/>
        <v>12.247199999999998</v>
      </c>
      <c r="S130" s="38">
        <f t="shared" si="25"/>
        <v>0.12247199999999998</v>
      </c>
      <c r="T130" s="39">
        <f t="shared" si="26"/>
        <v>3.0617999999999996E-2</v>
      </c>
      <c r="U130" s="40">
        <f t="shared" si="27"/>
        <v>1.22472E-2</v>
      </c>
    </row>
    <row r="131" spans="2:21" x14ac:dyDescent="0.3">
      <c r="B131" s="299">
        <v>32.031999999999996</v>
      </c>
      <c r="C131" s="299">
        <v>32.143999999999998</v>
      </c>
      <c r="D131" s="299">
        <v>30.24</v>
      </c>
      <c r="E131" s="299">
        <v>27.44</v>
      </c>
      <c r="F131" s="299">
        <v>29.567999999999998</v>
      </c>
      <c r="G131" s="299">
        <v>25.983999999999998</v>
      </c>
      <c r="H131" s="299">
        <v>25.983999999999998</v>
      </c>
      <c r="I131" s="299">
        <v>27.327999999999999</v>
      </c>
      <c r="J131" s="299"/>
      <c r="K131" s="299"/>
      <c r="L131" s="1"/>
      <c r="M131" s="38">
        <f t="shared" si="19"/>
        <v>1252.9439999999997</v>
      </c>
      <c r="N131" s="39">
        <f t="shared" si="20"/>
        <v>313.23599999999993</v>
      </c>
      <c r="O131" s="40">
        <f t="shared" si="21"/>
        <v>125.29439999999998</v>
      </c>
      <c r="P131" s="38">
        <f t="shared" si="22"/>
        <v>125.29439999999998</v>
      </c>
      <c r="Q131" s="39">
        <f t="shared" si="23"/>
        <v>31.323599999999995</v>
      </c>
      <c r="R131" s="39">
        <f t="shared" si="24"/>
        <v>12.529439999999997</v>
      </c>
      <c r="S131" s="38">
        <f t="shared" si="25"/>
        <v>0.12529439999999997</v>
      </c>
      <c r="T131" s="39">
        <f t="shared" si="26"/>
        <v>3.1323599999999993E-2</v>
      </c>
      <c r="U131" s="40">
        <f t="shared" si="27"/>
        <v>1.2529439999999999E-2</v>
      </c>
    </row>
    <row r="132" spans="2:21" x14ac:dyDescent="0.3">
      <c r="B132" s="299">
        <v>32.704000000000001</v>
      </c>
      <c r="C132" s="299">
        <v>33.488</v>
      </c>
      <c r="D132" s="299">
        <v>31.527999999999999</v>
      </c>
      <c r="E132" s="299">
        <v>27.888000000000002</v>
      </c>
      <c r="F132" s="299">
        <v>31.807999999999996</v>
      </c>
      <c r="G132" s="299">
        <v>25.983999999999998</v>
      </c>
      <c r="H132" s="299">
        <v>25.983999999999998</v>
      </c>
      <c r="I132" s="299">
        <v>27.44</v>
      </c>
      <c r="J132" s="299"/>
      <c r="K132" s="299"/>
      <c r="L132" s="1"/>
      <c r="M132" s="38">
        <f t="shared" si="19"/>
        <v>1306.3679999999999</v>
      </c>
      <c r="N132" s="39">
        <f t="shared" si="20"/>
        <v>326.59199999999998</v>
      </c>
      <c r="O132" s="40">
        <f t="shared" si="21"/>
        <v>130.63679999999999</v>
      </c>
      <c r="P132" s="38">
        <f t="shared" si="22"/>
        <v>130.63679999999999</v>
      </c>
      <c r="Q132" s="39">
        <f t="shared" si="23"/>
        <v>32.659199999999998</v>
      </c>
      <c r="R132" s="39">
        <f t="shared" si="24"/>
        <v>13.063679999999998</v>
      </c>
      <c r="S132" s="38">
        <f t="shared" si="25"/>
        <v>0.1306368</v>
      </c>
      <c r="T132" s="39">
        <f t="shared" si="26"/>
        <v>3.2659199999999999E-2</v>
      </c>
      <c r="U132" s="40">
        <f t="shared" si="27"/>
        <v>1.3063679999999999E-2</v>
      </c>
    </row>
    <row r="133" spans="2:21" x14ac:dyDescent="0.3">
      <c r="B133" s="299">
        <v>33.375999999999998</v>
      </c>
      <c r="C133" s="299">
        <v>33.683999999999997</v>
      </c>
      <c r="D133" s="299">
        <v>31.807999999999996</v>
      </c>
      <c r="E133" s="299">
        <v>29.567999999999998</v>
      </c>
      <c r="F133" s="299">
        <v>33.375999999999998</v>
      </c>
      <c r="G133" s="299">
        <v>27.327999999999999</v>
      </c>
      <c r="H133" s="299">
        <v>25.983999999999998</v>
      </c>
      <c r="I133" s="299">
        <v>27.888000000000002</v>
      </c>
      <c r="J133" s="299"/>
      <c r="K133" s="299"/>
      <c r="L133" s="1"/>
      <c r="M133" s="38">
        <f t="shared" si="19"/>
        <v>1387.008</v>
      </c>
      <c r="N133" s="39">
        <f t="shared" si="20"/>
        <v>346.75200000000001</v>
      </c>
      <c r="O133" s="40">
        <f t="shared" si="21"/>
        <v>138.70079999999999</v>
      </c>
      <c r="P133" s="38">
        <f t="shared" si="22"/>
        <v>138.70079999999999</v>
      </c>
      <c r="Q133" s="39">
        <f t="shared" si="23"/>
        <v>34.675199999999997</v>
      </c>
      <c r="R133" s="39">
        <f t="shared" si="24"/>
        <v>13.87008</v>
      </c>
      <c r="S133" s="38">
        <f t="shared" si="25"/>
        <v>0.13870079999999999</v>
      </c>
      <c r="T133" s="39">
        <f t="shared" si="26"/>
        <v>3.4675199999999996E-2</v>
      </c>
      <c r="U133" s="40">
        <f t="shared" si="27"/>
        <v>1.387008E-2</v>
      </c>
    </row>
    <row r="134" spans="2:21" x14ac:dyDescent="0.3">
      <c r="B134" s="299">
        <v>33.375999999999998</v>
      </c>
      <c r="C134" s="299">
        <v>34.047999999999995</v>
      </c>
      <c r="D134" s="299">
        <v>31.891999999999999</v>
      </c>
      <c r="E134" s="299">
        <v>30.855999999999998</v>
      </c>
      <c r="F134" s="299">
        <v>33.599999999999994</v>
      </c>
      <c r="G134" s="299">
        <v>27.327999999999999</v>
      </c>
      <c r="H134" s="299">
        <v>25.983999999999998</v>
      </c>
      <c r="I134" s="299">
        <v>29.567999999999998</v>
      </c>
      <c r="J134" s="299"/>
      <c r="K134" s="299"/>
      <c r="L134" s="1"/>
      <c r="M134" s="38">
        <f t="shared" si="19"/>
        <v>1201.4279999999999</v>
      </c>
      <c r="N134" s="39">
        <f t="shared" si="20"/>
        <v>300.35699999999997</v>
      </c>
      <c r="O134" s="40">
        <f t="shared" si="21"/>
        <v>120.14279999999999</v>
      </c>
      <c r="P134" s="38">
        <f t="shared" si="22"/>
        <v>120.14279999999999</v>
      </c>
      <c r="Q134" s="39">
        <f t="shared" si="23"/>
        <v>30.035699999999999</v>
      </c>
      <c r="R134" s="39">
        <f t="shared" si="24"/>
        <v>12.014279999999999</v>
      </c>
      <c r="S134" s="38">
        <f t="shared" si="25"/>
        <v>0.12014279999999999</v>
      </c>
      <c r="T134" s="39">
        <f t="shared" si="26"/>
        <v>3.0035699999999999E-2</v>
      </c>
      <c r="U134" s="40">
        <f t="shared" si="27"/>
        <v>1.201428E-2</v>
      </c>
    </row>
    <row r="135" spans="2:21" x14ac:dyDescent="0.3">
      <c r="B135" s="299">
        <v>33.375999999999998</v>
      </c>
      <c r="C135" s="299">
        <v>34.943999999999996</v>
      </c>
      <c r="D135" s="299">
        <v>33.375999999999998</v>
      </c>
      <c r="E135" s="299">
        <v>32.479999999999997</v>
      </c>
      <c r="F135" s="299">
        <v>34.943999999999996</v>
      </c>
      <c r="G135" s="299">
        <v>28.223999999999997</v>
      </c>
      <c r="H135" s="299">
        <v>27.552</v>
      </c>
      <c r="I135" s="299">
        <v>30.855999999999998</v>
      </c>
      <c r="J135" s="299"/>
      <c r="K135" s="299"/>
      <c r="L135" s="1"/>
      <c r="M135" s="38">
        <f t="shared" si="19"/>
        <v>1205.568</v>
      </c>
      <c r="N135" s="39">
        <f t="shared" si="20"/>
        <v>301.392</v>
      </c>
      <c r="O135" s="40">
        <f t="shared" si="21"/>
        <v>120.5568</v>
      </c>
      <c r="P135" s="38">
        <f t="shared" si="22"/>
        <v>120.5568</v>
      </c>
      <c r="Q135" s="39">
        <f t="shared" si="23"/>
        <v>30.139199999999999</v>
      </c>
      <c r="R135" s="39">
        <f t="shared" si="24"/>
        <v>12.055679999999999</v>
      </c>
      <c r="S135" s="38">
        <f t="shared" si="25"/>
        <v>0.12055679999999999</v>
      </c>
      <c r="T135" s="39">
        <f t="shared" si="26"/>
        <v>3.0139199999999998E-2</v>
      </c>
      <c r="U135" s="40">
        <f t="shared" si="27"/>
        <v>1.2055680000000001E-2</v>
      </c>
    </row>
    <row r="136" spans="2:21" x14ac:dyDescent="0.3">
      <c r="B136" s="299">
        <v>34.019999999999996</v>
      </c>
      <c r="C136" s="299">
        <v>35.616</v>
      </c>
      <c r="D136" s="299">
        <v>33.935999999999993</v>
      </c>
      <c r="E136" s="299">
        <v>34.72</v>
      </c>
      <c r="F136" s="299">
        <v>35.616</v>
      </c>
      <c r="G136" s="299">
        <v>28.223999999999997</v>
      </c>
      <c r="H136" s="299">
        <v>28.111999999999995</v>
      </c>
      <c r="I136" s="299">
        <v>32.479999999999997</v>
      </c>
      <c r="J136" s="299"/>
      <c r="K136" s="299"/>
      <c r="L136" s="1"/>
      <c r="M136" s="38">
        <f t="shared" si="19"/>
        <v>1251.9359999999999</v>
      </c>
      <c r="N136" s="39">
        <f t="shared" si="20"/>
        <v>312.98399999999998</v>
      </c>
      <c r="O136" s="40">
        <f t="shared" si="21"/>
        <v>125.19359999999999</v>
      </c>
      <c r="P136" s="38">
        <f t="shared" si="22"/>
        <v>125.19359999999999</v>
      </c>
      <c r="Q136" s="39">
        <f t="shared" si="23"/>
        <v>31.298399999999997</v>
      </c>
      <c r="R136" s="39">
        <f t="shared" si="24"/>
        <v>12.519359999999999</v>
      </c>
      <c r="S136" s="38">
        <f t="shared" si="25"/>
        <v>0.12519359999999999</v>
      </c>
      <c r="T136" s="39">
        <f t="shared" si="26"/>
        <v>3.1298399999999997E-2</v>
      </c>
      <c r="U136" s="40">
        <f t="shared" si="27"/>
        <v>1.251936E-2</v>
      </c>
    </row>
    <row r="137" spans="2:21" x14ac:dyDescent="0.3">
      <c r="B137" s="299">
        <v>34.803999999999995</v>
      </c>
      <c r="C137" s="299">
        <v>35.616</v>
      </c>
      <c r="D137" s="299">
        <v>35.391999999999996</v>
      </c>
      <c r="E137" s="299">
        <v>37.183999999999997</v>
      </c>
      <c r="F137" s="299">
        <v>36.287999999999997</v>
      </c>
      <c r="G137" s="299">
        <v>28.895999999999997</v>
      </c>
      <c r="H137" s="299">
        <v>29.567999999999998</v>
      </c>
      <c r="I137" s="299">
        <v>34.72</v>
      </c>
      <c r="J137" s="299"/>
      <c r="K137" s="299"/>
      <c r="L137" s="1"/>
      <c r="M137" s="38">
        <f t="shared" si="19"/>
        <v>1470.528</v>
      </c>
      <c r="N137" s="39">
        <f t="shared" si="20"/>
        <v>367.63200000000001</v>
      </c>
      <c r="O137" s="40">
        <f t="shared" si="21"/>
        <v>147.05279999999999</v>
      </c>
      <c r="P137" s="38">
        <f t="shared" si="22"/>
        <v>147.05279999999999</v>
      </c>
      <c r="Q137" s="39">
        <f t="shared" si="23"/>
        <v>36.763199999999998</v>
      </c>
      <c r="R137" s="39">
        <f t="shared" si="24"/>
        <v>14.705279999999998</v>
      </c>
      <c r="S137" s="38">
        <f t="shared" si="25"/>
        <v>0.14705279999999998</v>
      </c>
      <c r="T137" s="39">
        <f t="shared" si="26"/>
        <v>3.6763199999999996E-2</v>
      </c>
      <c r="U137" s="40">
        <f t="shared" si="27"/>
        <v>1.4705280000000001E-2</v>
      </c>
    </row>
    <row r="138" spans="2:21" x14ac:dyDescent="0.3">
      <c r="B138" s="299">
        <v>36.287999999999997</v>
      </c>
      <c r="C138" s="299">
        <v>35.616</v>
      </c>
      <c r="D138" s="299">
        <v>36.511999999999993</v>
      </c>
      <c r="E138" s="299">
        <v>37.855999999999995</v>
      </c>
      <c r="F138" s="299">
        <v>37.799999999999997</v>
      </c>
      <c r="G138" s="299">
        <v>29.007999999999996</v>
      </c>
      <c r="H138" s="299">
        <v>29.791999999999998</v>
      </c>
      <c r="I138" s="299">
        <v>37.183999999999997</v>
      </c>
      <c r="J138" s="299"/>
      <c r="K138" s="299"/>
      <c r="L138" s="1"/>
      <c r="M138" s="38">
        <f t="shared" si="19"/>
        <v>1516.8959999999997</v>
      </c>
      <c r="N138" s="39">
        <f t="shared" si="20"/>
        <v>379.22399999999993</v>
      </c>
      <c r="O138" s="40">
        <f t="shared" si="21"/>
        <v>151.68959999999998</v>
      </c>
      <c r="P138" s="38">
        <f t="shared" si="22"/>
        <v>151.68959999999998</v>
      </c>
      <c r="Q138" s="39">
        <f t="shared" si="23"/>
        <v>37.922399999999996</v>
      </c>
      <c r="R138" s="39">
        <f t="shared" si="24"/>
        <v>15.168959999999998</v>
      </c>
      <c r="S138" s="38">
        <f t="shared" si="25"/>
        <v>0.15168959999999998</v>
      </c>
      <c r="T138" s="39">
        <f t="shared" si="26"/>
        <v>3.7922399999999995E-2</v>
      </c>
      <c r="U138" s="40">
        <f t="shared" si="27"/>
        <v>1.5168959999999999E-2</v>
      </c>
    </row>
    <row r="139" spans="2:21" x14ac:dyDescent="0.3">
      <c r="B139" s="299">
        <v>38.527999999999999</v>
      </c>
      <c r="C139" s="299">
        <v>37.183999999999997</v>
      </c>
      <c r="D139" s="299">
        <v>40.543999999999997</v>
      </c>
      <c r="E139" s="299">
        <v>38.024000000000001</v>
      </c>
      <c r="F139" s="299">
        <v>38.527999999999999</v>
      </c>
      <c r="G139" s="299">
        <v>31.807999999999996</v>
      </c>
      <c r="H139" s="299">
        <v>31.807999999999996</v>
      </c>
      <c r="I139" s="299">
        <v>37.855999999999995</v>
      </c>
      <c r="J139" s="299"/>
      <c r="K139" s="299"/>
      <c r="L139" s="1"/>
      <c r="M139" s="38">
        <f t="shared" si="19"/>
        <v>1755.36</v>
      </c>
      <c r="N139" s="39">
        <f t="shared" si="20"/>
        <v>438.84</v>
      </c>
      <c r="O139" s="40">
        <f t="shared" si="21"/>
        <v>175.536</v>
      </c>
      <c r="P139" s="38">
        <f t="shared" si="22"/>
        <v>175.536</v>
      </c>
      <c r="Q139" s="39">
        <f t="shared" si="23"/>
        <v>43.884</v>
      </c>
      <c r="R139" s="39">
        <f t="shared" si="24"/>
        <v>17.553599999999999</v>
      </c>
      <c r="S139" s="38">
        <f t="shared" si="25"/>
        <v>0.175536</v>
      </c>
      <c r="T139" s="39">
        <f t="shared" si="26"/>
        <v>4.3883999999999999E-2</v>
      </c>
      <c r="U139" s="40">
        <f t="shared" si="27"/>
        <v>1.7553599999999999E-2</v>
      </c>
    </row>
    <row r="140" spans="2:21" x14ac:dyDescent="0.3">
      <c r="B140" s="299">
        <v>33.372999999999998</v>
      </c>
      <c r="C140" s="299">
        <v>30.911999999999995</v>
      </c>
      <c r="D140" s="299">
        <v>35.052</v>
      </c>
      <c r="E140" s="299">
        <v>31.647999999999996</v>
      </c>
      <c r="F140" s="299">
        <v>31.647999999999996</v>
      </c>
      <c r="G140" s="299">
        <v>26.127999999999997</v>
      </c>
      <c r="H140" s="299">
        <v>26.679999999999996</v>
      </c>
      <c r="I140" s="299">
        <v>38.024000000000001</v>
      </c>
      <c r="J140" s="299"/>
      <c r="K140" s="299"/>
      <c r="L140" s="1"/>
      <c r="M140" s="38">
        <f t="shared" si="19"/>
        <v>1768.6079999999997</v>
      </c>
      <c r="N140" s="39">
        <f t="shared" si="20"/>
        <v>442.15199999999993</v>
      </c>
      <c r="O140" s="40">
        <f t="shared" si="21"/>
        <v>176.86079999999998</v>
      </c>
      <c r="P140" s="38">
        <f t="shared" si="22"/>
        <v>176.86079999999998</v>
      </c>
      <c r="Q140" s="39">
        <f t="shared" si="23"/>
        <v>44.215199999999996</v>
      </c>
      <c r="R140" s="39">
        <f t="shared" si="24"/>
        <v>17.686079999999997</v>
      </c>
      <c r="S140" s="38">
        <f t="shared" si="25"/>
        <v>0.17686079999999996</v>
      </c>
      <c r="T140" s="39">
        <f t="shared" si="26"/>
        <v>4.4215199999999989E-2</v>
      </c>
      <c r="U140" s="40">
        <f t="shared" si="27"/>
        <v>1.768608E-2</v>
      </c>
    </row>
    <row r="141" spans="2:21" x14ac:dyDescent="0.3">
      <c r="B141" s="299">
        <v>33.488</v>
      </c>
      <c r="C141" s="299">
        <v>30.934999999999995</v>
      </c>
      <c r="D141" s="299">
        <v>35.097999999999999</v>
      </c>
      <c r="E141" s="299">
        <v>33.58</v>
      </c>
      <c r="F141" s="299">
        <v>31.647999999999996</v>
      </c>
      <c r="G141" s="299">
        <v>26.679999999999996</v>
      </c>
      <c r="H141" s="299">
        <v>28.151999999999997</v>
      </c>
      <c r="I141" s="299">
        <v>31.647999999999996</v>
      </c>
      <c r="J141" s="299"/>
      <c r="K141" s="299"/>
      <c r="L141" s="1"/>
      <c r="M141" s="38">
        <f t="shared" si="19"/>
        <v>1821.6</v>
      </c>
      <c r="N141" s="39">
        <f t="shared" si="20"/>
        <v>455.4</v>
      </c>
      <c r="O141" s="40">
        <f t="shared" si="21"/>
        <v>182.16</v>
      </c>
      <c r="P141" s="38">
        <f t="shared" si="22"/>
        <v>182.16</v>
      </c>
      <c r="Q141" s="39">
        <f t="shared" si="23"/>
        <v>45.54</v>
      </c>
      <c r="R141" s="39">
        <f t="shared" si="24"/>
        <v>18.215999999999998</v>
      </c>
      <c r="S141" s="38">
        <f t="shared" si="25"/>
        <v>0.18215999999999996</v>
      </c>
      <c r="T141" s="39">
        <f t="shared" si="26"/>
        <v>4.553999999999999E-2</v>
      </c>
      <c r="U141" s="40">
        <f t="shared" si="27"/>
        <v>1.8216E-2</v>
      </c>
    </row>
    <row r="142" spans="2:21" x14ac:dyDescent="0.3">
      <c r="B142" s="299">
        <v>34.775999999999996</v>
      </c>
      <c r="C142" s="299">
        <v>31.647999999999996</v>
      </c>
      <c r="D142" s="299">
        <v>35.143999999999998</v>
      </c>
      <c r="E142" s="299">
        <v>34.04</v>
      </c>
      <c r="F142" s="299">
        <v>32.936</v>
      </c>
      <c r="G142" s="299">
        <v>26.863999999999997</v>
      </c>
      <c r="H142" s="299">
        <v>28.703999999999997</v>
      </c>
      <c r="I142" s="299"/>
      <c r="J142" s="299"/>
      <c r="K142" s="299"/>
      <c r="L142" s="1"/>
      <c r="M142" s="38">
        <f t="shared" si="19"/>
        <v>1861.3439999999998</v>
      </c>
      <c r="N142" s="39">
        <f t="shared" si="20"/>
        <v>465.33599999999996</v>
      </c>
      <c r="O142" s="40">
        <f t="shared" si="21"/>
        <v>186.13439999999997</v>
      </c>
      <c r="P142" s="38">
        <f t="shared" si="22"/>
        <v>186.13439999999997</v>
      </c>
      <c r="Q142" s="39">
        <f t="shared" si="23"/>
        <v>46.533599999999993</v>
      </c>
      <c r="R142" s="39">
        <f t="shared" si="24"/>
        <v>18.613439999999997</v>
      </c>
      <c r="S142" s="38">
        <f t="shared" si="25"/>
        <v>0.18613439999999998</v>
      </c>
      <c r="T142" s="39">
        <f t="shared" si="26"/>
        <v>4.6533599999999994E-2</v>
      </c>
      <c r="U142" s="40">
        <f t="shared" si="27"/>
        <v>1.8613439999999998E-2</v>
      </c>
    </row>
    <row r="143" spans="2:21" x14ac:dyDescent="0.3">
      <c r="B143" s="299">
        <v>40.847999999999999</v>
      </c>
      <c r="C143" s="299">
        <v>32.199999999999996</v>
      </c>
      <c r="D143" s="299">
        <v>35.327999999999996</v>
      </c>
      <c r="E143" s="299">
        <v>35.327999999999996</v>
      </c>
      <c r="F143" s="299">
        <v>34.04</v>
      </c>
      <c r="G143" s="299">
        <v>26.863999999999997</v>
      </c>
      <c r="H143" s="299">
        <v>28.703999999999997</v>
      </c>
      <c r="I143" s="299"/>
      <c r="J143" s="299"/>
      <c r="K143" s="299"/>
      <c r="L143" s="1"/>
      <c r="M143" s="38">
        <f t="shared" si="19"/>
        <v>2430</v>
      </c>
      <c r="N143" s="39">
        <f t="shared" si="20"/>
        <v>607.5</v>
      </c>
      <c r="O143" s="40">
        <f t="shared" si="21"/>
        <v>243</v>
      </c>
      <c r="P143" s="38">
        <f t="shared" si="22"/>
        <v>243</v>
      </c>
      <c r="Q143" s="39">
        <f t="shared" si="23"/>
        <v>60.75</v>
      </c>
      <c r="R143" s="39">
        <f t="shared" si="24"/>
        <v>24.3</v>
      </c>
      <c r="S143" s="38">
        <f t="shared" si="25"/>
        <v>0.24299999999999999</v>
      </c>
      <c r="T143" s="39">
        <f t="shared" si="26"/>
        <v>6.0749999999999998E-2</v>
      </c>
      <c r="U143" s="40">
        <f t="shared" si="27"/>
        <v>2.4300000000000002E-2</v>
      </c>
    </row>
    <row r="144" spans="2:21" x14ac:dyDescent="0.3">
      <c r="B144" s="299">
        <v>42.135999999999996</v>
      </c>
      <c r="C144" s="299">
        <v>35.143999999999998</v>
      </c>
      <c r="D144" s="299">
        <v>35.879999999999995</v>
      </c>
      <c r="E144" s="299">
        <v>40.663999999999994</v>
      </c>
      <c r="F144" s="299">
        <v>35.028999999999996</v>
      </c>
      <c r="G144" s="299">
        <v>28.151999999999997</v>
      </c>
      <c r="H144" s="299">
        <v>28.703999999999997</v>
      </c>
      <c r="I144" s="299"/>
      <c r="J144" s="299"/>
      <c r="K144" s="299"/>
      <c r="L144" s="1"/>
      <c r="M144" s="38">
        <f t="shared" si="19"/>
        <v>2488.3200000000002</v>
      </c>
      <c r="N144" s="39">
        <f t="shared" si="20"/>
        <v>622.08000000000004</v>
      </c>
      <c r="O144" s="40">
        <f t="shared" si="21"/>
        <v>248.83200000000002</v>
      </c>
      <c r="P144" s="38">
        <f t="shared" si="22"/>
        <v>248.83200000000002</v>
      </c>
      <c r="Q144" s="39">
        <f t="shared" si="23"/>
        <v>62.208000000000006</v>
      </c>
      <c r="R144" s="39">
        <f t="shared" si="24"/>
        <v>24.883200000000002</v>
      </c>
      <c r="S144" s="38">
        <f t="shared" si="25"/>
        <v>0.248832</v>
      </c>
      <c r="T144" s="39">
        <f t="shared" si="26"/>
        <v>6.2207999999999999E-2</v>
      </c>
      <c r="U144" s="40">
        <f t="shared" si="27"/>
        <v>2.4883200000000005E-2</v>
      </c>
    </row>
    <row r="145" spans="1:21" x14ac:dyDescent="0.3">
      <c r="B145" s="299">
        <v>48.76</v>
      </c>
      <c r="C145" s="299">
        <v>35.327999999999996</v>
      </c>
      <c r="D145" s="299">
        <v>38.823999999999998</v>
      </c>
      <c r="E145" s="299">
        <v>45.631999999999998</v>
      </c>
      <c r="F145" s="299">
        <v>36.064</v>
      </c>
      <c r="G145" s="299">
        <v>31.095999999999997</v>
      </c>
      <c r="H145" s="299">
        <v>28.703999999999997</v>
      </c>
      <c r="I145" s="299"/>
      <c r="J145" s="299"/>
      <c r="K145" s="299"/>
      <c r="L145" s="1"/>
      <c r="M145" s="38">
        <f t="shared" ref="M145:M148" si="28">IF(B151="","",B151*36)</f>
        <v>2489.4</v>
      </c>
      <c r="N145" s="39">
        <f t="shared" ref="N145:N148" si="29">IF(B151="","",B151*9)</f>
        <v>622.35</v>
      </c>
      <c r="O145" s="40">
        <f t="shared" ref="O145:O148" si="30">IF(B151="","",B151*3.6)</f>
        <v>248.94000000000003</v>
      </c>
      <c r="P145" s="38">
        <f t="shared" ref="P145:P148" si="31">IF(B151="","",B151*3.6)</f>
        <v>248.94000000000003</v>
      </c>
      <c r="Q145" s="39">
        <f t="shared" ref="Q145:Q148" si="32">IF(B151="","",B151*0.9)</f>
        <v>62.235000000000007</v>
      </c>
      <c r="R145" s="39">
        <f t="shared" ref="R145:R148" si="33">IF(B151="","",B151*0.36)</f>
        <v>24.894000000000002</v>
      </c>
      <c r="S145" s="38">
        <f t="shared" ref="S145:S148" si="34">IF(B151="","",B151*(0.0036))</f>
        <v>0.24894000000000002</v>
      </c>
      <c r="T145" s="39">
        <f t="shared" ref="T145:T148" si="35">IF(B151="","",B151*(0.0009))</f>
        <v>6.2235000000000006E-2</v>
      </c>
      <c r="U145" s="40">
        <f t="shared" ref="U145:U148" si="36">IF(B151="","",B151*(0.00036))</f>
        <v>2.4894000000000003E-2</v>
      </c>
    </row>
    <row r="146" spans="1:21" x14ac:dyDescent="0.3">
      <c r="B146" s="299">
        <v>49.127999999999993</v>
      </c>
      <c r="C146" s="299">
        <v>37.719999999999992</v>
      </c>
      <c r="D146" s="299">
        <v>40.387999999999991</v>
      </c>
      <c r="E146" s="299">
        <v>45.631999999999998</v>
      </c>
      <c r="F146" s="299">
        <v>36.616</v>
      </c>
      <c r="G146" s="299">
        <v>31.647999999999996</v>
      </c>
      <c r="H146" s="299">
        <v>29.256</v>
      </c>
      <c r="I146" s="299"/>
      <c r="J146" s="299"/>
      <c r="K146" s="299"/>
      <c r="L146" s="1"/>
      <c r="M146" s="38">
        <f t="shared" si="28"/>
        <v>2721.6</v>
      </c>
      <c r="N146" s="39">
        <f t="shared" si="29"/>
        <v>680.4</v>
      </c>
      <c r="O146" s="40">
        <f t="shared" si="30"/>
        <v>272.15999999999997</v>
      </c>
      <c r="P146" s="38">
        <f t="shared" si="31"/>
        <v>272.15999999999997</v>
      </c>
      <c r="Q146" s="39">
        <f t="shared" si="32"/>
        <v>68.039999999999992</v>
      </c>
      <c r="R146" s="39">
        <f t="shared" si="33"/>
        <v>27.215999999999998</v>
      </c>
      <c r="S146" s="38">
        <f t="shared" si="34"/>
        <v>0.27215999999999996</v>
      </c>
      <c r="T146" s="39">
        <f t="shared" si="35"/>
        <v>6.8039999999999989E-2</v>
      </c>
      <c r="U146" s="40">
        <f t="shared" si="36"/>
        <v>2.7216000000000001E-2</v>
      </c>
    </row>
    <row r="147" spans="1:21" x14ac:dyDescent="0.3">
      <c r="B147" s="299">
        <v>50.599999999999994</v>
      </c>
      <c r="C147" s="299">
        <v>39.007999999999996</v>
      </c>
      <c r="D147" s="299">
        <v>53.474999999999994</v>
      </c>
      <c r="E147" s="299">
        <v>48.576000000000001</v>
      </c>
      <c r="F147" s="299">
        <v>36.983999999999995</v>
      </c>
      <c r="G147" s="299">
        <v>31.647999999999996</v>
      </c>
      <c r="H147" s="299">
        <v>33.488</v>
      </c>
      <c r="I147" s="299"/>
      <c r="J147" s="299"/>
      <c r="K147" s="299"/>
      <c r="L147" s="1"/>
      <c r="M147" s="38">
        <f t="shared" si="28"/>
        <v>3058.5600000000004</v>
      </c>
      <c r="N147" s="39">
        <f t="shared" si="29"/>
        <v>764.6400000000001</v>
      </c>
      <c r="O147" s="40">
        <f t="shared" si="30"/>
        <v>305.85600000000005</v>
      </c>
      <c r="P147" s="38">
        <f t="shared" si="31"/>
        <v>305.85600000000005</v>
      </c>
      <c r="Q147" s="39">
        <f t="shared" si="32"/>
        <v>76.464000000000013</v>
      </c>
      <c r="R147" s="39">
        <f t="shared" si="33"/>
        <v>30.585600000000003</v>
      </c>
      <c r="S147" s="38">
        <f t="shared" si="34"/>
        <v>0.30585600000000002</v>
      </c>
      <c r="T147" s="39">
        <f t="shared" si="35"/>
        <v>7.6464000000000004E-2</v>
      </c>
      <c r="U147" s="40">
        <f t="shared" si="36"/>
        <v>3.0585600000000004E-2</v>
      </c>
    </row>
    <row r="148" spans="1:21" x14ac:dyDescent="0.3">
      <c r="B148" s="299">
        <v>51.703999999999994</v>
      </c>
      <c r="C148" s="299">
        <v>39.559999999999995</v>
      </c>
      <c r="D148" s="299">
        <v>57.247</v>
      </c>
      <c r="E148" s="299">
        <v>48.76</v>
      </c>
      <c r="F148" s="299">
        <v>37.167999999999999</v>
      </c>
      <c r="G148" s="299">
        <v>31.647999999999996</v>
      </c>
      <c r="H148" s="299">
        <v>34.223999999999997</v>
      </c>
      <c r="I148" s="299"/>
      <c r="J148" s="299"/>
      <c r="K148" s="299"/>
      <c r="L148" s="1"/>
      <c r="M148" s="38">
        <f t="shared" si="28"/>
        <v>3257.28</v>
      </c>
      <c r="N148" s="39">
        <f t="shared" si="29"/>
        <v>814.32</v>
      </c>
      <c r="O148" s="40">
        <f t="shared" si="30"/>
        <v>325.72800000000001</v>
      </c>
      <c r="P148" s="38">
        <f t="shared" si="31"/>
        <v>325.72800000000001</v>
      </c>
      <c r="Q148" s="39">
        <f t="shared" si="32"/>
        <v>81.432000000000002</v>
      </c>
      <c r="R148" s="39">
        <f t="shared" si="33"/>
        <v>32.572800000000001</v>
      </c>
      <c r="S148" s="38">
        <f t="shared" si="34"/>
        <v>0.32572800000000002</v>
      </c>
      <c r="T148" s="39">
        <f t="shared" si="35"/>
        <v>8.1432000000000004E-2</v>
      </c>
      <c r="U148" s="40">
        <f t="shared" si="36"/>
        <v>3.2572800000000006E-2</v>
      </c>
    </row>
    <row r="149" spans="1:21" x14ac:dyDescent="0.3">
      <c r="B149" s="299">
        <v>67.5</v>
      </c>
      <c r="C149" s="299">
        <v>54</v>
      </c>
      <c r="D149" s="299">
        <v>75.36</v>
      </c>
      <c r="E149" s="299">
        <v>69.12</v>
      </c>
      <c r="F149" s="299">
        <v>51.599999999999994</v>
      </c>
      <c r="G149" s="299">
        <v>42.96</v>
      </c>
      <c r="H149" s="299">
        <v>44.64</v>
      </c>
      <c r="I149" s="299"/>
      <c r="J149" s="299"/>
      <c r="K149" s="299"/>
      <c r="L149" s="1"/>
      <c r="M149" s="38">
        <f t="shared" ref="M149:M180" si="37">IF(C55="","",C55*36)</f>
        <v>108.53999999999999</v>
      </c>
      <c r="N149" s="39">
        <f t="shared" ref="N149:N180" si="38">IF(C55="","",C55*9)</f>
        <v>27.134999999999998</v>
      </c>
      <c r="O149" s="40">
        <f t="shared" ref="O149:O180" si="39">IF(C55="","",C55*3.6)</f>
        <v>10.853999999999999</v>
      </c>
      <c r="P149" s="38">
        <f t="shared" ref="P149:P180" si="40">IF(C55="","",C55*3.6)</f>
        <v>10.853999999999999</v>
      </c>
      <c r="Q149" s="39">
        <f t="shared" ref="Q149:Q180" si="41">IF(C55="","",C55*0.9)</f>
        <v>2.7134999999999998</v>
      </c>
      <c r="R149" s="39">
        <f t="shared" ref="R149:R180" si="42">IF(C55="","",C55*0.36)</f>
        <v>1.0853999999999999</v>
      </c>
      <c r="S149" s="38">
        <f t="shared" ref="S149:S180" si="43">IF(C55="","",C55*(0.0036))</f>
        <v>1.0853999999999999E-2</v>
      </c>
      <c r="T149" s="39">
        <f t="shared" ref="T149:T180" si="44">IF(C55="","",C55*(0.0009))</f>
        <v>2.7134999999999998E-3</v>
      </c>
      <c r="U149" s="40">
        <f t="shared" ref="U149:U180" si="45">IF(C55="","",C55*(0.00036))</f>
        <v>1.0854E-3</v>
      </c>
    </row>
    <row r="150" spans="1:21" x14ac:dyDescent="0.3">
      <c r="B150" s="299">
        <v>69.12</v>
      </c>
      <c r="C150" s="299">
        <v>54</v>
      </c>
      <c r="D150" s="299">
        <v>75.900000000000006</v>
      </c>
      <c r="E150" s="299">
        <v>71.52</v>
      </c>
      <c r="F150" s="299">
        <v>59.519999999999996</v>
      </c>
      <c r="G150" s="299">
        <v>43.44</v>
      </c>
      <c r="H150" s="299">
        <v>47.04</v>
      </c>
      <c r="I150" s="299"/>
      <c r="J150" s="299"/>
      <c r="K150" s="299"/>
      <c r="L150" s="1"/>
      <c r="M150" s="38">
        <f t="shared" si="37"/>
        <v>112.32000000000001</v>
      </c>
      <c r="N150" s="39">
        <f t="shared" si="38"/>
        <v>28.080000000000002</v>
      </c>
      <c r="O150" s="40">
        <f t="shared" si="39"/>
        <v>11.232000000000001</v>
      </c>
      <c r="P150" s="38">
        <f t="shared" si="40"/>
        <v>11.232000000000001</v>
      </c>
      <c r="Q150" s="39">
        <f t="shared" si="41"/>
        <v>2.8080000000000003</v>
      </c>
      <c r="R150" s="39">
        <f t="shared" si="42"/>
        <v>1.1232</v>
      </c>
      <c r="S150" s="38">
        <f t="shared" si="43"/>
        <v>1.1232000000000001E-2</v>
      </c>
      <c r="T150" s="39">
        <f t="shared" si="44"/>
        <v>2.8080000000000002E-3</v>
      </c>
      <c r="U150" s="40">
        <f t="shared" si="45"/>
        <v>1.1232000000000002E-3</v>
      </c>
    </row>
    <row r="151" spans="1:21" x14ac:dyDescent="0.3">
      <c r="B151" s="299">
        <v>69.150000000000006</v>
      </c>
      <c r="C151" s="299">
        <v>58.800000000000004</v>
      </c>
      <c r="D151" s="299">
        <v>79.199999999999989</v>
      </c>
      <c r="E151" s="299">
        <v>72</v>
      </c>
      <c r="F151" s="299">
        <v>60.480000000000004</v>
      </c>
      <c r="G151" s="299">
        <v>45.12</v>
      </c>
      <c r="H151" s="299">
        <v>50.16</v>
      </c>
      <c r="I151" s="299"/>
      <c r="J151" s="299"/>
      <c r="K151" s="299"/>
      <c r="L151" s="1"/>
      <c r="M151" s="38">
        <f t="shared" si="37"/>
        <v>112.32000000000001</v>
      </c>
      <c r="N151" s="39">
        <f t="shared" si="38"/>
        <v>28.080000000000002</v>
      </c>
      <c r="O151" s="40">
        <f t="shared" si="39"/>
        <v>11.232000000000001</v>
      </c>
      <c r="P151" s="38">
        <f t="shared" si="40"/>
        <v>11.232000000000001</v>
      </c>
      <c r="Q151" s="39">
        <f t="shared" si="41"/>
        <v>2.8080000000000003</v>
      </c>
      <c r="R151" s="39">
        <f t="shared" si="42"/>
        <v>1.1232</v>
      </c>
      <c r="S151" s="38">
        <f t="shared" si="43"/>
        <v>1.1232000000000001E-2</v>
      </c>
      <c r="T151" s="39">
        <f t="shared" si="44"/>
        <v>2.8080000000000002E-3</v>
      </c>
      <c r="U151" s="40">
        <f t="shared" si="45"/>
        <v>1.1232000000000002E-3</v>
      </c>
    </row>
    <row r="152" spans="1:21" x14ac:dyDescent="0.3">
      <c r="B152" s="299">
        <v>75.599999999999994</v>
      </c>
      <c r="C152" s="299">
        <v>70.800000000000011</v>
      </c>
      <c r="D152" s="299">
        <v>84.42</v>
      </c>
      <c r="E152" s="299">
        <v>78.72</v>
      </c>
      <c r="F152" s="299">
        <v>61.199999999999996</v>
      </c>
      <c r="G152" s="299">
        <v>49.199999999999996</v>
      </c>
      <c r="H152" s="299">
        <v>59.519999999999996</v>
      </c>
      <c r="I152" s="299"/>
      <c r="J152" s="299"/>
      <c r="K152" s="299"/>
      <c r="L152" s="1"/>
      <c r="M152" s="38">
        <f t="shared" si="37"/>
        <v>116.64000000000001</v>
      </c>
      <c r="N152" s="39">
        <f t="shared" si="38"/>
        <v>29.160000000000004</v>
      </c>
      <c r="O152" s="40">
        <f t="shared" si="39"/>
        <v>11.664000000000001</v>
      </c>
      <c r="P152" s="38">
        <f t="shared" si="40"/>
        <v>11.664000000000001</v>
      </c>
      <c r="Q152" s="39">
        <f t="shared" si="41"/>
        <v>2.9160000000000004</v>
      </c>
      <c r="R152" s="39">
        <f t="shared" si="42"/>
        <v>1.1664000000000001</v>
      </c>
      <c r="S152" s="38">
        <f t="shared" si="43"/>
        <v>1.1664000000000001E-2</v>
      </c>
      <c r="T152" s="39">
        <f t="shared" si="44"/>
        <v>2.9160000000000002E-3</v>
      </c>
      <c r="U152" s="40">
        <f t="shared" si="45"/>
        <v>1.1664000000000002E-3</v>
      </c>
    </row>
    <row r="153" spans="1:21" x14ac:dyDescent="0.3">
      <c r="B153" s="299">
        <v>84.960000000000008</v>
      </c>
      <c r="C153" s="299">
        <v>71.52</v>
      </c>
      <c r="D153" s="299">
        <v>84.960000000000008</v>
      </c>
      <c r="E153" s="299">
        <v>84.24</v>
      </c>
      <c r="F153" s="299">
        <v>64.320000000000007</v>
      </c>
      <c r="G153" s="299">
        <v>53.28</v>
      </c>
      <c r="H153" s="299">
        <v>80.88</v>
      </c>
      <c r="I153" s="299"/>
      <c r="J153" s="299"/>
      <c r="K153" s="299"/>
      <c r="L153" s="1"/>
      <c r="M153" s="38">
        <f t="shared" si="37"/>
        <v>1016.928</v>
      </c>
      <c r="N153" s="39">
        <f t="shared" si="38"/>
        <v>254.232</v>
      </c>
      <c r="O153" s="40">
        <f t="shared" si="39"/>
        <v>101.69280000000001</v>
      </c>
      <c r="P153" s="38">
        <f t="shared" si="40"/>
        <v>101.69280000000001</v>
      </c>
      <c r="Q153" s="39">
        <f t="shared" si="41"/>
        <v>25.423200000000001</v>
      </c>
      <c r="R153" s="39">
        <f t="shared" si="42"/>
        <v>10.169280000000001</v>
      </c>
      <c r="S153" s="38">
        <f t="shared" si="43"/>
        <v>0.1016928</v>
      </c>
      <c r="T153" s="39">
        <f t="shared" si="44"/>
        <v>2.54232E-2</v>
      </c>
      <c r="U153" s="40">
        <f t="shared" si="45"/>
        <v>1.0169280000000001E-2</v>
      </c>
    </row>
    <row r="154" spans="1:21" x14ac:dyDescent="0.3">
      <c r="B154" s="300">
        <v>90.48</v>
      </c>
      <c r="C154" s="300">
        <v>96.72</v>
      </c>
      <c r="D154" s="300">
        <v>87.12</v>
      </c>
      <c r="E154" s="300">
        <v>93.6</v>
      </c>
      <c r="F154" s="300">
        <v>79.199999999999989</v>
      </c>
      <c r="G154" s="300">
        <v>87.36</v>
      </c>
      <c r="H154" s="300">
        <v>80.88</v>
      </c>
      <c r="I154" s="300"/>
      <c r="J154" s="300"/>
      <c r="K154" s="300"/>
      <c r="L154" s="1"/>
      <c r="M154" s="38">
        <f t="shared" si="37"/>
        <v>1109.3759999999997</v>
      </c>
      <c r="N154" s="39">
        <f t="shared" si="38"/>
        <v>277.34399999999994</v>
      </c>
      <c r="O154" s="40">
        <f t="shared" si="39"/>
        <v>110.93759999999999</v>
      </c>
      <c r="P154" s="38">
        <f t="shared" si="40"/>
        <v>110.93759999999999</v>
      </c>
      <c r="Q154" s="39">
        <f t="shared" si="41"/>
        <v>27.734399999999997</v>
      </c>
      <c r="R154" s="39">
        <f t="shared" si="42"/>
        <v>11.093759999999998</v>
      </c>
      <c r="S154" s="38">
        <f t="shared" si="43"/>
        <v>0.11093759999999998</v>
      </c>
      <c r="T154" s="39">
        <f t="shared" si="44"/>
        <v>2.7734399999999996E-2</v>
      </c>
      <c r="U154" s="40">
        <f t="shared" si="45"/>
        <v>1.1093759999999999E-2</v>
      </c>
    </row>
    <row r="155" spans="1:21" x14ac:dyDescent="0.3">
      <c r="A155" s="28" t="s">
        <v>119</v>
      </c>
      <c r="B155" s="50" t="str">
        <f t="shared" ref="B155:K155" si="46">CONCATENATE(MAX(B55:B154),$L$48)</f>
        <v>90.48mm</v>
      </c>
      <c r="C155" s="50" t="str">
        <f t="shared" si="46"/>
        <v>96.72mm</v>
      </c>
      <c r="D155" s="50" t="str">
        <f t="shared" si="46"/>
        <v>87.12mm</v>
      </c>
      <c r="E155" s="50" t="str">
        <f t="shared" si="46"/>
        <v>93.6mm</v>
      </c>
      <c r="F155" s="50" t="str">
        <f t="shared" si="46"/>
        <v>79.2mm</v>
      </c>
      <c r="G155" s="50" t="str">
        <f t="shared" si="46"/>
        <v>87.36mm</v>
      </c>
      <c r="H155" s="50" t="str">
        <f t="shared" si="46"/>
        <v>80.88mm</v>
      </c>
      <c r="I155" s="50" t="str">
        <f t="shared" si="46"/>
        <v>45.6mm</v>
      </c>
      <c r="J155" s="50" t="str">
        <f t="shared" si="46"/>
        <v>0mm</v>
      </c>
      <c r="K155" s="50" t="str">
        <f t="shared" si="46"/>
        <v>0mm</v>
      </c>
      <c r="L155" s="1"/>
      <c r="M155" s="38">
        <f t="shared" si="37"/>
        <v>1109.3759999999997</v>
      </c>
      <c r="N155" s="39">
        <f t="shared" si="38"/>
        <v>277.34399999999994</v>
      </c>
      <c r="O155" s="40">
        <f t="shared" si="39"/>
        <v>110.93759999999999</v>
      </c>
      <c r="P155" s="38">
        <f t="shared" si="40"/>
        <v>110.93759999999999</v>
      </c>
      <c r="Q155" s="39">
        <f t="shared" si="41"/>
        <v>27.734399999999997</v>
      </c>
      <c r="R155" s="39">
        <f t="shared" si="42"/>
        <v>11.093759999999998</v>
      </c>
      <c r="S155" s="38">
        <f t="shared" si="43"/>
        <v>0.11093759999999998</v>
      </c>
      <c r="T155" s="39">
        <f t="shared" si="44"/>
        <v>2.7734399999999996E-2</v>
      </c>
      <c r="U155" s="40">
        <f t="shared" si="45"/>
        <v>1.1093759999999999E-2</v>
      </c>
    </row>
    <row r="156" spans="1:21" x14ac:dyDescent="0.3">
      <c r="A156" s="25" t="s">
        <v>120</v>
      </c>
      <c r="B156" s="48" t="str">
        <f t="shared" ref="B156:K156" si="47">CONCATENATE(MIN(B55:B154),$L$48)</f>
        <v>3.48mm</v>
      </c>
      <c r="C156" s="48" t="str">
        <f t="shared" si="47"/>
        <v>3.015mm</v>
      </c>
      <c r="D156" s="48" t="str">
        <f t="shared" si="47"/>
        <v>3.33mm</v>
      </c>
      <c r="E156" s="48" t="str">
        <f t="shared" si="47"/>
        <v>3.84mm</v>
      </c>
      <c r="F156" s="48" t="str">
        <f t="shared" si="47"/>
        <v>3.675mm</v>
      </c>
      <c r="G156" s="48" t="str">
        <f t="shared" si="47"/>
        <v>4.8mm</v>
      </c>
      <c r="H156" s="48" t="str">
        <f t="shared" si="47"/>
        <v>3.12mm</v>
      </c>
      <c r="I156" s="48" t="str">
        <f t="shared" si="47"/>
        <v>3.12mm</v>
      </c>
      <c r="J156" s="48" t="str">
        <f t="shared" si="47"/>
        <v>0mm</v>
      </c>
      <c r="K156" s="48" t="str">
        <f t="shared" si="47"/>
        <v>0mm</v>
      </c>
      <c r="L156" s="1"/>
      <c r="M156" s="39">
        <f t="shared" si="37"/>
        <v>1201.8240000000001</v>
      </c>
      <c r="N156" s="39">
        <f t="shared" si="38"/>
        <v>300.45600000000002</v>
      </c>
      <c r="O156" s="40">
        <f t="shared" si="39"/>
        <v>120.1824</v>
      </c>
      <c r="P156" s="38">
        <f t="shared" si="40"/>
        <v>120.1824</v>
      </c>
      <c r="Q156" s="39">
        <f t="shared" si="41"/>
        <v>30.0456</v>
      </c>
      <c r="R156" s="39">
        <f t="shared" si="42"/>
        <v>12.01824</v>
      </c>
      <c r="S156" s="38">
        <f t="shared" si="43"/>
        <v>0.12018239999999999</v>
      </c>
      <c r="T156" s="39">
        <f t="shared" si="44"/>
        <v>3.0045599999999999E-2</v>
      </c>
      <c r="U156" s="40">
        <f t="shared" si="45"/>
        <v>1.2018240000000001E-2</v>
      </c>
    </row>
    <row r="157" spans="1:21" ht="45.75" customHeight="1" x14ac:dyDescent="0.3">
      <c r="A157" s="51" t="s">
        <v>122</v>
      </c>
      <c r="B157" s="52">
        <f t="shared" ref="B157:K157" si="48">COUNTIF(B55:B154,"&gt;0")</f>
        <v>100</v>
      </c>
      <c r="C157" s="52">
        <f t="shared" si="48"/>
        <v>100</v>
      </c>
      <c r="D157" s="52">
        <f t="shared" si="48"/>
        <v>100</v>
      </c>
      <c r="E157" s="52">
        <f t="shared" si="48"/>
        <v>100</v>
      </c>
      <c r="F157" s="52">
        <f t="shared" si="48"/>
        <v>100</v>
      </c>
      <c r="G157" s="52">
        <f t="shared" si="48"/>
        <v>100</v>
      </c>
      <c r="H157" s="52">
        <f t="shared" si="48"/>
        <v>100</v>
      </c>
      <c r="I157" s="52">
        <f t="shared" si="48"/>
        <v>87</v>
      </c>
      <c r="J157" s="52">
        <f t="shared" si="48"/>
        <v>0</v>
      </c>
      <c r="K157" s="52">
        <f t="shared" si="48"/>
        <v>0</v>
      </c>
      <c r="L157" s="1"/>
      <c r="M157" s="39">
        <f t="shared" si="37"/>
        <v>1232.6400000000001</v>
      </c>
      <c r="N157" s="39">
        <f t="shared" si="38"/>
        <v>308.16000000000003</v>
      </c>
      <c r="O157" s="40">
        <f t="shared" si="39"/>
        <v>123.26400000000001</v>
      </c>
      <c r="P157" s="38">
        <f t="shared" si="40"/>
        <v>123.26400000000001</v>
      </c>
      <c r="Q157" s="39">
        <f t="shared" si="41"/>
        <v>30.816000000000003</v>
      </c>
      <c r="R157" s="39">
        <f t="shared" si="42"/>
        <v>12.3264</v>
      </c>
      <c r="S157" s="38">
        <f t="shared" si="43"/>
        <v>0.123264</v>
      </c>
      <c r="T157" s="39">
        <f t="shared" si="44"/>
        <v>3.0816E-2</v>
      </c>
      <c r="U157" s="40">
        <f t="shared" si="45"/>
        <v>1.2326400000000001E-2</v>
      </c>
    </row>
    <row r="158" spans="1:21" ht="24.9" x14ac:dyDescent="0.3">
      <c r="A158" s="53" t="s">
        <v>121</v>
      </c>
      <c r="B158" s="54" t="s">
        <v>124</v>
      </c>
      <c r="C158" s="54" t="s">
        <v>125</v>
      </c>
      <c r="D158" s="54"/>
      <c r="E158" s="54"/>
      <c r="F158" s="54"/>
      <c r="G158" s="54"/>
      <c r="H158" s="54"/>
      <c r="I158" s="54"/>
      <c r="J158" s="54"/>
      <c r="K158" s="55"/>
      <c r="L158" s="1"/>
      <c r="M158" s="39">
        <f t="shared" si="37"/>
        <v>1248.048</v>
      </c>
      <c r="N158" s="39">
        <f t="shared" si="38"/>
        <v>312.012</v>
      </c>
      <c r="O158" s="40">
        <f t="shared" si="39"/>
        <v>124.8048</v>
      </c>
      <c r="P158" s="38">
        <f t="shared" si="40"/>
        <v>124.8048</v>
      </c>
      <c r="Q158" s="39">
        <f t="shared" si="41"/>
        <v>31.2012</v>
      </c>
      <c r="R158" s="39">
        <f t="shared" si="42"/>
        <v>12.48048</v>
      </c>
      <c r="S158" s="38">
        <f t="shared" si="43"/>
        <v>0.12480479999999999</v>
      </c>
      <c r="T158" s="39">
        <f t="shared" si="44"/>
        <v>3.1201199999999998E-2</v>
      </c>
      <c r="U158" s="40">
        <f t="shared" si="45"/>
        <v>1.248048E-2</v>
      </c>
    </row>
    <row r="159" spans="1:21" x14ac:dyDescent="0.3">
      <c r="M159" s="38">
        <f t="shared" si="37"/>
        <v>1325.088</v>
      </c>
      <c r="N159" s="39">
        <f t="shared" si="38"/>
        <v>331.27199999999999</v>
      </c>
      <c r="O159" s="40">
        <f t="shared" si="39"/>
        <v>132.50880000000001</v>
      </c>
      <c r="P159" s="38">
        <f t="shared" si="40"/>
        <v>132.50880000000001</v>
      </c>
      <c r="Q159" s="39">
        <f t="shared" si="41"/>
        <v>33.127200000000002</v>
      </c>
      <c r="R159" s="39">
        <f t="shared" si="42"/>
        <v>13.250879999999999</v>
      </c>
      <c r="S159" s="38">
        <f t="shared" si="43"/>
        <v>0.13250879999999998</v>
      </c>
      <c r="T159" s="39">
        <f t="shared" si="44"/>
        <v>3.3127199999999996E-2</v>
      </c>
      <c r="U159" s="40">
        <f t="shared" si="45"/>
        <v>1.3250880000000001E-2</v>
      </c>
    </row>
    <row r="160" spans="1:21" x14ac:dyDescent="0.3">
      <c r="M160" s="38">
        <f t="shared" si="37"/>
        <v>1417.5359999999998</v>
      </c>
      <c r="N160" s="39">
        <f t="shared" si="38"/>
        <v>354.38399999999996</v>
      </c>
      <c r="O160" s="40">
        <f t="shared" si="39"/>
        <v>141.75360000000001</v>
      </c>
      <c r="P160" s="38">
        <f t="shared" si="40"/>
        <v>141.75360000000001</v>
      </c>
      <c r="Q160" s="39">
        <f t="shared" si="41"/>
        <v>35.438400000000001</v>
      </c>
      <c r="R160" s="39">
        <f t="shared" si="42"/>
        <v>14.17536</v>
      </c>
      <c r="S160" s="38">
        <f t="shared" si="43"/>
        <v>0.14175359999999998</v>
      </c>
      <c r="T160" s="39">
        <f t="shared" si="44"/>
        <v>3.5438399999999995E-2</v>
      </c>
      <c r="U160" s="40">
        <f t="shared" si="45"/>
        <v>1.417536E-2</v>
      </c>
    </row>
    <row r="161" spans="13:21" x14ac:dyDescent="0.3">
      <c r="M161" s="38">
        <f t="shared" si="37"/>
        <v>993.6</v>
      </c>
      <c r="N161" s="39">
        <f t="shared" si="38"/>
        <v>248.4</v>
      </c>
      <c r="O161" s="40">
        <f t="shared" si="39"/>
        <v>99.360000000000014</v>
      </c>
      <c r="P161" s="38">
        <f t="shared" si="40"/>
        <v>99.360000000000014</v>
      </c>
      <c r="Q161" s="39">
        <f t="shared" si="41"/>
        <v>24.840000000000003</v>
      </c>
      <c r="R161" s="39">
        <f t="shared" si="42"/>
        <v>9.9359999999999999</v>
      </c>
      <c r="S161" s="38">
        <f t="shared" si="43"/>
        <v>9.9360000000000004E-2</v>
      </c>
      <c r="T161" s="39">
        <f t="shared" si="44"/>
        <v>2.4840000000000001E-2</v>
      </c>
      <c r="U161" s="40">
        <f t="shared" si="45"/>
        <v>9.9360000000000004E-3</v>
      </c>
    </row>
    <row r="162" spans="13:21" x14ac:dyDescent="0.3">
      <c r="M162" s="38">
        <f t="shared" si="37"/>
        <v>1080</v>
      </c>
      <c r="N162" s="39">
        <f t="shared" si="38"/>
        <v>270</v>
      </c>
      <c r="O162" s="40">
        <f t="shared" si="39"/>
        <v>108</v>
      </c>
      <c r="P162" s="38">
        <f t="shared" si="40"/>
        <v>108</v>
      </c>
      <c r="Q162" s="39">
        <f t="shared" si="41"/>
        <v>27</v>
      </c>
      <c r="R162" s="39">
        <f t="shared" si="42"/>
        <v>10.799999999999999</v>
      </c>
      <c r="S162" s="38">
        <f t="shared" si="43"/>
        <v>0.108</v>
      </c>
      <c r="T162" s="39">
        <f t="shared" si="44"/>
        <v>2.7E-2</v>
      </c>
      <c r="U162" s="40">
        <f t="shared" si="45"/>
        <v>1.0800000000000001E-2</v>
      </c>
    </row>
    <row r="163" spans="13:21" x14ac:dyDescent="0.3">
      <c r="M163" s="38">
        <f t="shared" si="37"/>
        <v>1209.6000000000001</v>
      </c>
      <c r="N163" s="39">
        <f t="shared" si="38"/>
        <v>302.40000000000003</v>
      </c>
      <c r="O163" s="40">
        <f t="shared" si="39"/>
        <v>120.96000000000001</v>
      </c>
      <c r="P163" s="38">
        <f t="shared" si="40"/>
        <v>120.96000000000001</v>
      </c>
      <c r="Q163" s="39">
        <f t="shared" si="41"/>
        <v>30.240000000000002</v>
      </c>
      <c r="R163" s="39">
        <f t="shared" si="42"/>
        <v>12.096</v>
      </c>
      <c r="S163" s="38">
        <f t="shared" si="43"/>
        <v>0.12096</v>
      </c>
      <c r="T163" s="39">
        <f t="shared" si="44"/>
        <v>3.024E-2</v>
      </c>
      <c r="U163" s="40">
        <f t="shared" si="45"/>
        <v>1.2096000000000001E-2</v>
      </c>
    </row>
    <row r="164" spans="13:21" x14ac:dyDescent="0.3">
      <c r="M164" s="38">
        <f t="shared" si="37"/>
        <v>1231.1999999999998</v>
      </c>
      <c r="N164" s="39">
        <f t="shared" si="38"/>
        <v>307.79999999999995</v>
      </c>
      <c r="O164" s="40">
        <f t="shared" si="39"/>
        <v>123.11999999999999</v>
      </c>
      <c r="P164" s="38">
        <f t="shared" si="40"/>
        <v>123.11999999999999</v>
      </c>
      <c r="Q164" s="39">
        <f t="shared" si="41"/>
        <v>30.779999999999998</v>
      </c>
      <c r="R164" s="39">
        <f t="shared" si="42"/>
        <v>12.311999999999998</v>
      </c>
      <c r="S164" s="38">
        <f t="shared" si="43"/>
        <v>0.12311999999999998</v>
      </c>
      <c r="T164" s="39">
        <f t="shared" si="44"/>
        <v>3.0779999999999995E-2</v>
      </c>
      <c r="U164" s="40">
        <f t="shared" si="45"/>
        <v>1.2312E-2</v>
      </c>
    </row>
    <row r="165" spans="13:21" x14ac:dyDescent="0.3">
      <c r="M165" s="38">
        <f t="shared" si="37"/>
        <v>1296</v>
      </c>
      <c r="N165" s="39">
        <f t="shared" si="38"/>
        <v>324</v>
      </c>
      <c r="O165" s="40">
        <f t="shared" si="39"/>
        <v>129.6</v>
      </c>
      <c r="P165" s="38">
        <f t="shared" si="40"/>
        <v>129.6</v>
      </c>
      <c r="Q165" s="39">
        <f t="shared" si="41"/>
        <v>32.4</v>
      </c>
      <c r="R165" s="39">
        <f t="shared" si="42"/>
        <v>12.959999999999999</v>
      </c>
      <c r="S165" s="38">
        <f t="shared" si="43"/>
        <v>0.12959999999999999</v>
      </c>
      <c r="T165" s="39">
        <f t="shared" si="44"/>
        <v>3.2399999999999998E-2</v>
      </c>
      <c r="U165" s="40">
        <f t="shared" si="45"/>
        <v>1.2960000000000001E-2</v>
      </c>
    </row>
    <row r="166" spans="13:21" x14ac:dyDescent="0.3">
      <c r="M166" s="38">
        <f t="shared" si="37"/>
        <v>1296</v>
      </c>
      <c r="N166" s="39">
        <f t="shared" si="38"/>
        <v>324</v>
      </c>
      <c r="O166" s="40">
        <f t="shared" si="39"/>
        <v>129.6</v>
      </c>
      <c r="P166" s="38">
        <f t="shared" si="40"/>
        <v>129.6</v>
      </c>
      <c r="Q166" s="39">
        <f t="shared" si="41"/>
        <v>32.4</v>
      </c>
      <c r="R166" s="39">
        <f t="shared" si="42"/>
        <v>12.959999999999999</v>
      </c>
      <c r="S166" s="38">
        <f t="shared" si="43"/>
        <v>0.12959999999999999</v>
      </c>
      <c r="T166" s="39">
        <f t="shared" si="44"/>
        <v>3.2399999999999998E-2</v>
      </c>
      <c r="U166" s="40">
        <f t="shared" si="45"/>
        <v>1.2960000000000001E-2</v>
      </c>
    </row>
    <row r="167" spans="13:21" x14ac:dyDescent="0.3">
      <c r="M167" s="38">
        <f t="shared" si="37"/>
        <v>1360.8</v>
      </c>
      <c r="N167" s="39">
        <f t="shared" si="38"/>
        <v>340.2</v>
      </c>
      <c r="O167" s="40">
        <f t="shared" si="39"/>
        <v>136.07999999999998</v>
      </c>
      <c r="P167" s="38">
        <f t="shared" si="40"/>
        <v>136.07999999999998</v>
      </c>
      <c r="Q167" s="39">
        <f t="shared" si="41"/>
        <v>34.019999999999996</v>
      </c>
      <c r="R167" s="39">
        <f t="shared" si="42"/>
        <v>13.607999999999999</v>
      </c>
      <c r="S167" s="38">
        <f t="shared" si="43"/>
        <v>0.13607999999999998</v>
      </c>
      <c r="T167" s="39">
        <f t="shared" si="44"/>
        <v>3.4019999999999995E-2</v>
      </c>
      <c r="U167" s="40">
        <f t="shared" si="45"/>
        <v>1.3608E-2</v>
      </c>
    </row>
    <row r="168" spans="13:21" x14ac:dyDescent="0.3">
      <c r="M168" s="38">
        <f t="shared" si="37"/>
        <v>1360.8</v>
      </c>
      <c r="N168" s="39">
        <f t="shared" si="38"/>
        <v>340.2</v>
      </c>
      <c r="O168" s="40">
        <f t="shared" si="39"/>
        <v>136.07999999999998</v>
      </c>
      <c r="P168" s="38">
        <f t="shared" si="40"/>
        <v>136.07999999999998</v>
      </c>
      <c r="Q168" s="39">
        <f t="shared" si="41"/>
        <v>34.019999999999996</v>
      </c>
      <c r="R168" s="39">
        <f t="shared" si="42"/>
        <v>13.607999999999999</v>
      </c>
      <c r="S168" s="38">
        <f t="shared" si="43"/>
        <v>0.13607999999999998</v>
      </c>
      <c r="T168" s="39">
        <f t="shared" si="44"/>
        <v>3.4019999999999995E-2</v>
      </c>
      <c r="U168" s="40">
        <f t="shared" si="45"/>
        <v>1.3608E-2</v>
      </c>
    </row>
    <row r="169" spans="13:21" x14ac:dyDescent="0.3">
      <c r="M169" s="38">
        <f t="shared" si="37"/>
        <v>1360.8</v>
      </c>
      <c r="N169" s="39">
        <f t="shared" si="38"/>
        <v>340.2</v>
      </c>
      <c r="O169" s="40">
        <f t="shared" si="39"/>
        <v>136.07999999999998</v>
      </c>
      <c r="P169" s="38">
        <f t="shared" si="40"/>
        <v>136.07999999999998</v>
      </c>
      <c r="Q169" s="39">
        <f t="shared" si="41"/>
        <v>34.019999999999996</v>
      </c>
      <c r="R169" s="39">
        <f t="shared" si="42"/>
        <v>13.607999999999999</v>
      </c>
      <c r="S169" s="38">
        <f t="shared" si="43"/>
        <v>0.13607999999999998</v>
      </c>
      <c r="T169" s="39">
        <f t="shared" si="44"/>
        <v>3.4019999999999995E-2</v>
      </c>
      <c r="U169" s="40">
        <f t="shared" si="45"/>
        <v>1.3608E-2</v>
      </c>
    </row>
    <row r="170" spans="13:21" x14ac:dyDescent="0.3">
      <c r="M170" s="38">
        <f t="shared" si="37"/>
        <v>1425.6000000000001</v>
      </c>
      <c r="N170" s="39">
        <f t="shared" si="38"/>
        <v>356.40000000000003</v>
      </c>
      <c r="O170" s="40">
        <f t="shared" si="39"/>
        <v>142.56</v>
      </c>
      <c r="P170" s="38">
        <f t="shared" si="40"/>
        <v>142.56</v>
      </c>
      <c r="Q170" s="39">
        <f t="shared" si="41"/>
        <v>35.64</v>
      </c>
      <c r="R170" s="39">
        <f t="shared" si="42"/>
        <v>14.256</v>
      </c>
      <c r="S170" s="38">
        <f t="shared" si="43"/>
        <v>0.14255999999999999</v>
      </c>
      <c r="T170" s="39">
        <f t="shared" si="44"/>
        <v>3.5639999999999998E-2</v>
      </c>
      <c r="U170" s="40">
        <f t="shared" si="45"/>
        <v>1.4256000000000001E-2</v>
      </c>
    </row>
    <row r="171" spans="13:21" x14ac:dyDescent="0.3">
      <c r="M171" s="38">
        <f t="shared" si="37"/>
        <v>1425.6000000000001</v>
      </c>
      <c r="N171" s="39">
        <f t="shared" si="38"/>
        <v>356.40000000000003</v>
      </c>
      <c r="O171" s="40">
        <f t="shared" si="39"/>
        <v>142.56</v>
      </c>
      <c r="P171" s="38">
        <f t="shared" si="40"/>
        <v>142.56</v>
      </c>
      <c r="Q171" s="39">
        <f t="shared" si="41"/>
        <v>35.64</v>
      </c>
      <c r="R171" s="39">
        <f t="shared" si="42"/>
        <v>14.256</v>
      </c>
      <c r="S171" s="38">
        <f t="shared" si="43"/>
        <v>0.14255999999999999</v>
      </c>
      <c r="T171" s="39">
        <f t="shared" si="44"/>
        <v>3.5639999999999998E-2</v>
      </c>
      <c r="U171" s="40">
        <f t="shared" si="45"/>
        <v>1.4256000000000001E-2</v>
      </c>
    </row>
    <row r="172" spans="13:21" x14ac:dyDescent="0.3">
      <c r="M172" s="38">
        <f t="shared" si="37"/>
        <v>1425.6000000000001</v>
      </c>
      <c r="N172" s="39">
        <f t="shared" si="38"/>
        <v>356.40000000000003</v>
      </c>
      <c r="O172" s="40">
        <f t="shared" si="39"/>
        <v>142.56</v>
      </c>
      <c r="P172" s="38">
        <f t="shared" si="40"/>
        <v>142.56</v>
      </c>
      <c r="Q172" s="39">
        <f t="shared" si="41"/>
        <v>35.64</v>
      </c>
      <c r="R172" s="39">
        <f t="shared" si="42"/>
        <v>14.256</v>
      </c>
      <c r="S172" s="38">
        <f t="shared" si="43"/>
        <v>0.14255999999999999</v>
      </c>
      <c r="T172" s="39">
        <f t="shared" si="44"/>
        <v>3.5639999999999998E-2</v>
      </c>
      <c r="U172" s="40">
        <f t="shared" si="45"/>
        <v>1.4256000000000001E-2</v>
      </c>
    </row>
    <row r="173" spans="13:21" x14ac:dyDescent="0.3">
      <c r="M173" s="38">
        <f t="shared" si="37"/>
        <v>1425.6000000000001</v>
      </c>
      <c r="N173" s="39">
        <f t="shared" si="38"/>
        <v>356.40000000000003</v>
      </c>
      <c r="O173" s="40">
        <f t="shared" si="39"/>
        <v>142.56</v>
      </c>
      <c r="P173" s="38">
        <f t="shared" si="40"/>
        <v>142.56</v>
      </c>
      <c r="Q173" s="39">
        <f t="shared" si="41"/>
        <v>35.64</v>
      </c>
      <c r="R173" s="39">
        <f t="shared" si="42"/>
        <v>14.256</v>
      </c>
      <c r="S173" s="38">
        <f t="shared" si="43"/>
        <v>0.14255999999999999</v>
      </c>
      <c r="T173" s="39">
        <f t="shared" si="44"/>
        <v>3.5639999999999998E-2</v>
      </c>
      <c r="U173" s="40">
        <f t="shared" si="45"/>
        <v>1.4256000000000001E-2</v>
      </c>
    </row>
    <row r="174" spans="13:21" x14ac:dyDescent="0.3">
      <c r="M174" s="38">
        <f t="shared" si="37"/>
        <v>1425.6000000000001</v>
      </c>
      <c r="N174" s="39">
        <f t="shared" si="38"/>
        <v>356.40000000000003</v>
      </c>
      <c r="O174" s="40">
        <f t="shared" si="39"/>
        <v>142.56</v>
      </c>
      <c r="P174" s="38">
        <f t="shared" si="40"/>
        <v>142.56</v>
      </c>
      <c r="Q174" s="39">
        <f t="shared" si="41"/>
        <v>35.64</v>
      </c>
      <c r="R174" s="39">
        <f t="shared" si="42"/>
        <v>14.256</v>
      </c>
      <c r="S174" s="38">
        <f t="shared" si="43"/>
        <v>0.14255999999999999</v>
      </c>
      <c r="T174" s="39">
        <f t="shared" si="44"/>
        <v>3.5639999999999998E-2</v>
      </c>
      <c r="U174" s="40">
        <f t="shared" si="45"/>
        <v>1.4256000000000001E-2</v>
      </c>
    </row>
    <row r="175" spans="13:21" x14ac:dyDescent="0.3">
      <c r="M175" s="38">
        <f t="shared" si="37"/>
        <v>1425.6000000000001</v>
      </c>
      <c r="N175" s="39">
        <f t="shared" si="38"/>
        <v>356.40000000000003</v>
      </c>
      <c r="O175" s="40">
        <f t="shared" si="39"/>
        <v>142.56</v>
      </c>
      <c r="P175" s="38">
        <f t="shared" si="40"/>
        <v>142.56</v>
      </c>
      <c r="Q175" s="39">
        <f t="shared" si="41"/>
        <v>35.64</v>
      </c>
      <c r="R175" s="39">
        <f t="shared" si="42"/>
        <v>14.256</v>
      </c>
      <c r="S175" s="38">
        <f t="shared" si="43"/>
        <v>0.14255999999999999</v>
      </c>
      <c r="T175" s="39">
        <f t="shared" si="44"/>
        <v>3.5639999999999998E-2</v>
      </c>
      <c r="U175" s="40">
        <f t="shared" si="45"/>
        <v>1.4256000000000001E-2</v>
      </c>
    </row>
    <row r="176" spans="13:21" x14ac:dyDescent="0.3">
      <c r="M176" s="38">
        <f t="shared" si="37"/>
        <v>1425.6000000000001</v>
      </c>
      <c r="N176" s="39">
        <f t="shared" si="38"/>
        <v>356.40000000000003</v>
      </c>
      <c r="O176" s="40">
        <f t="shared" si="39"/>
        <v>142.56</v>
      </c>
      <c r="P176" s="38">
        <f t="shared" si="40"/>
        <v>142.56</v>
      </c>
      <c r="Q176" s="39">
        <f t="shared" si="41"/>
        <v>35.64</v>
      </c>
      <c r="R176" s="39">
        <f t="shared" si="42"/>
        <v>14.256</v>
      </c>
      <c r="S176" s="38">
        <f t="shared" si="43"/>
        <v>0.14255999999999999</v>
      </c>
      <c r="T176" s="39">
        <f t="shared" si="44"/>
        <v>3.5639999999999998E-2</v>
      </c>
      <c r="U176" s="40">
        <f t="shared" si="45"/>
        <v>1.4256000000000001E-2</v>
      </c>
    </row>
    <row r="177" spans="13:21" x14ac:dyDescent="0.3">
      <c r="M177" s="38">
        <f t="shared" si="37"/>
        <v>1512</v>
      </c>
      <c r="N177" s="39">
        <f t="shared" si="38"/>
        <v>378</v>
      </c>
      <c r="O177" s="40">
        <f t="shared" si="39"/>
        <v>151.20000000000002</v>
      </c>
      <c r="P177" s="38">
        <f t="shared" si="40"/>
        <v>151.20000000000002</v>
      </c>
      <c r="Q177" s="39">
        <f t="shared" si="41"/>
        <v>37.800000000000004</v>
      </c>
      <c r="R177" s="39">
        <f t="shared" si="42"/>
        <v>15.12</v>
      </c>
      <c r="S177" s="38">
        <f t="shared" si="43"/>
        <v>0.1512</v>
      </c>
      <c r="T177" s="39">
        <f t="shared" si="44"/>
        <v>3.78E-2</v>
      </c>
      <c r="U177" s="40">
        <f t="shared" si="45"/>
        <v>1.5120000000000001E-2</v>
      </c>
    </row>
    <row r="178" spans="13:21" x14ac:dyDescent="0.3">
      <c r="M178" s="38">
        <f t="shared" si="37"/>
        <v>1555.1999999999998</v>
      </c>
      <c r="N178" s="39">
        <f t="shared" si="38"/>
        <v>388.79999999999995</v>
      </c>
      <c r="O178" s="40">
        <f t="shared" si="39"/>
        <v>155.51999999999998</v>
      </c>
      <c r="P178" s="38">
        <f t="shared" si="40"/>
        <v>155.51999999999998</v>
      </c>
      <c r="Q178" s="39">
        <f t="shared" si="41"/>
        <v>38.879999999999995</v>
      </c>
      <c r="R178" s="39">
        <f t="shared" si="42"/>
        <v>15.551999999999998</v>
      </c>
      <c r="S178" s="38">
        <f t="shared" si="43"/>
        <v>0.15551999999999999</v>
      </c>
      <c r="T178" s="39">
        <f t="shared" si="44"/>
        <v>3.8879999999999998E-2</v>
      </c>
      <c r="U178" s="40">
        <f t="shared" si="45"/>
        <v>1.5552E-2</v>
      </c>
    </row>
    <row r="179" spans="13:21" x14ac:dyDescent="0.3">
      <c r="M179" s="38">
        <f t="shared" si="37"/>
        <v>1641.6000000000001</v>
      </c>
      <c r="N179" s="39">
        <f t="shared" si="38"/>
        <v>410.40000000000003</v>
      </c>
      <c r="O179" s="40">
        <f t="shared" si="39"/>
        <v>164.16</v>
      </c>
      <c r="P179" s="38">
        <f t="shared" si="40"/>
        <v>164.16</v>
      </c>
      <c r="Q179" s="39">
        <f t="shared" si="41"/>
        <v>41.04</v>
      </c>
      <c r="R179" s="39">
        <f t="shared" si="42"/>
        <v>16.416</v>
      </c>
      <c r="S179" s="38">
        <f t="shared" si="43"/>
        <v>0.16416</v>
      </c>
      <c r="T179" s="39">
        <f t="shared" si="44"/>
        <v>4.104E-2</v>
      </c>
      <c r="U179" s="40">
        <f t="shared" si="45"/>
        <v>1.6416E-2</v>
      </c>
    </row>
    <row r="180" spans="13:21" x14ac:dyDescent="0.3">
      <c r="M180" s="38">
        <f t="shared" si="37"/>
        <v>1203.8399999999999</v>
      </c>
      <c r="N180" s="39">
        <f t="shared" si="38"/>
        <v>300.95999999999998</v>
      </c>
      <c r="O180" s="40">
        <f t="shared" si="39"/>
        <v>120.384</v>
      </c>
      <c r="P180" s="38">
        <f t="shared" si="40"/>
        <v>120.384</v>
      </c>
      <c r="Q180" s="39">
        <f t="shared" si="41"/>
        <v>30.096</v>
      </c>
      <c r="R180" s="39">
        <f t="shared" si="42"/>
        <v>12.038399999999999</v>
      </c>
      <c r="S180" s="38">
        <f t="shared" si="43"/>
        <v>0.12038399999999999</v>
      </c>
      <c r="T180" s="39">
        <f t="shared" si="44"/>
        <v>3.0095999999999998E-2</v>
      </c>
      <c r="U180" s="40">
        <f t="shared" si="45"/>
        <v>1.2038399999999999E-2</v>
      </c>
    </row>
    <row r="181" spans="13:21" x14ac:dyDescent="0.3">
      <c r="M181" s="38">
        <f t="shared" ref="M181:M212" si="49">IF(C87="","",C87*36)</f>
        <v>1203.8399999999999</v>
      </c>
      <c r="N181" s="39">
        <f t="shared" ref="N181:N212" si="50">IF(C87="","",C87*9)</f>
        <v>300.95999999999998</v>
      </c>
      <c r="O181" s="40">
        <f t="shared" ref="O181:O212" si="51">IF(C87="","",C87*3.6)</f>
        <v>120.384</v>
      </c>
      <c r="P181" s="38">
        <f t="shared" ref="P181:P212" si="52">IF(C87="","",C87*3.6)</f>
        <v>120.384</v>
      </c>
      <c r="Q181" s="39">
        <f t="shared" ref="Q181:Q212" si="53">IF(C87="","",C87*0.9)</f>
        <v>30.096</v>
      </c>
      <c r="R181" s="39">
        <f t="shared" ref="R181:R212" si="54">IF(C87="","",C87*0.36)</f>
        <v>12.038399999999999</v>
      </c>
      <c r="S181" s="38">
        <f t="shared" ref="S181:S212" si="55">IF(C87="","",C87*(0.0036))</f>
        <v>0.12038399999999999</v>
      </c>
      <c r="T181" s="39">
        <f t="shared" ref="T181:T212" si="56">IF(C87="","",C87*(0.0009))</f>
        <v>3.0095999999999998E-2</v>
      </c>
      <c r="U181" s="40">
        <f t="shared" ref="U181:U212" si="57">IF(C87="","",C87*(0.00036))</f>
        <v>1.2038399999999999E-2</v>
      </c>
    </row>
    <row r="182" spans="13:21" x14ac:dyDescent="0.3">
      <c r="M182" s="38">
        <f t="shared" si="49"/>
        <v>1251.3600000000001</v>
      </c>
      <c r="N182" s="39">
        <f t="shared" si="50"/>
        <v>312.84000000000003</v>
      </c>
      <c r="O182" s="40">
        <f t="shared" si="51"/>
        <v>125.13600000000002</v>
      </c>
      <c r="P182" s="38">
        <f t="shared" si="52"/>
        <v>125.13600000000002</v>
      </c>
      <c r="Q182" s="39">
        <f t="shared" si="53"/>
        <v>31.284000000000006</v>
      </c>
      <c r="R182" s="39">
        <f t="shared" si="54"/>
        <v>12.513600000000002</v>
      </c>
      <c r="S182" s="38">
        <f t="shared" si="55"/>
        <v>0.12513600000000002</v>
      </c>
      <c r="T182" s="39">
        <f t="shared" si="56"/>
        <v>3.1284000000000006E-2</v>
      </c>
      <c r="U182" s="40">
        <f t="shared" si="57"/>
        <v>1.2513600000000003E-2</v>
      </c>
    </row>
    <row r="183" spans="13:21" x14ac:dyDescent="0.3">
      <c r="M183" s="38">
        <f t="shared" si="49"/>
        <v>1251.3600000000001</v>
      </c>
      <c r="N183" s="39">
        <f t="shared" si="50"/>
        <v>312.84000000000003</v>
      </c>
      <c r="O183" s="40">
        <f t="shared" si="51"/>
        <v>125.13600000000002</v>
      </c>
      <c r="P183" s="38">
        <f t="shared" si="52"/>
        <v>125.13600000000002</v>
      </c>
      <c r="Q183" s="39">
        <f t="shared" si="53"/>
        <v>31.284000000000006</v>
      </c>
      <c r="R183" s="39">
        <f t="shared" si="54"/>
        <v>12.513600000000002</v>
      </c>
      <c r="S183" s="38">
        <f t="shared" si="55"/>
        <v>0.12513600000000002</v>
      </c>
      <c r="T183" s="39">
        <f t="shared" si="56"/>
        <v>3.1284000000000006E-2</v>
      </c>
      <c r="U183" s="40">
        <f t="shared" si="57"/>
        <v>1.2513600000000003E-2</v>
      </c>
    </row>
    <row r="184" spans="13:21" x14ac:dyDescent="0.3">
      <c r="M184" s="38">
        <f t="shared" si="49"/>
        <v>1267.2</v>
      </c>
      <c r="N184" s="39">
        <f t="shared" si="50"/>
        <v>316.8</v>
      </c>
      <c r="O184" s="40">
        <f t="shared" si="51"/>
        <v>126.72000000000001</v>
      </c>
      <c r="P184" s="38">
        <f t="shared" si="52"/>
        <v>126.72000000000001</v>
      </c>
      <c r="Q184" s="39">
        <f t="shared" si="53"/>
        <v>31.680000000000003</v>
      </c>
      <c r="R184" s="39">
        <f t="shared" si="54"/>
        <v>12.672000000000001</v>
      </c>
      <c r="S184" s="38">
        <f t="shared" si="55"/>
        <v>0.12672</v>
      </c>
      <c r="T184" s="39">
        <f t="shared" si="56"/>
        <v>3.168E-2</v>
      </c>
      <c r="U184" s="40">
        <f t="shared" si="57"/>
        <v>1.2672000000000001E-2</v>
      </c>
    </row>
    <row r="185" spans="13:21" x14ac:dyDescent="0.3">
      <c r="M185" s="38">
        <f t="shared" si="49"/>
        <v>1322.6399999999999</v>
      </c>
      <c r="N185" s="39">
        <f t="shared" si="50"/>
        <v>330.65999999999997</v>
      </c>
      <c r="O185" s="40">
        <f t="shared" si="51"/>
        <v>132.26399999999998</v>
      </c>
      <c r="P185" s="38">
        <f t="shared" si="52"/>
        <v>132.26399999999998</v>
      </c>
      <c r="Q185" s="39">
        <f t="shared" si="53"/>
        <v>33.065999999999995</v>
      </c>
      <c r="R185" s="39">
        <f t="shared" si="54"/>
        <v>13.226399999999998</v>
      </c>
      <c r="S185" s="38">
        <f t="shared" si="55"/>
        <v>0.13226399999999996</v>
      </c>
      <c r="T185" s="39">
        <f t="shared" si="56"/>
        <v>3.3065999999999991E-2</v>
      </c>
      <c r="U185" s="40">
        <f t="shared" si="57"/>
        <v>1.3226399999999999E-2</v>
      </c>
    </row>
    <row r="186" spans="13:21" x14ac:dyDescent="0.3">
      <c r="M186" s="38">
        <f t="shared" si="49"/>
        <v>1362.2399999999998</v>
      </c>
      <c r="N186" s="39">
        <f t="shared" si="50"/>
        <v>340.55999999999995</v>
      </c>
      <c r="O186" s="40">
        <f t="shared" si="51"/>
        <v>136.22399999999999</v>
      </c>
      <c r="P186" s="38">
        <f t="shared" si="52"/>
        <v>136.22399999999999</v>
      </c>
      <c r="Q186" s="39">
        <f t="shared" si="53"/>
        <v>34.055999999999997</v>
      </c>
      <c r="R186" s="39">
        <f t="shared" si="54"/>
        <v>13.622399999999999</v>
      </c>
      <c r="S186" s="38">
        <f t="shared" si="55"/>
        <v>0.13622399999999998</v>
      </c>
      <c r="T186" s="39">
        <f t="shared" si="56"/>
        <v>3.4055999999999996E-2</v>
      </c>
      <c r="U186" s="40">
        <f t="shared" si="57"/>
        <v>1.36224E-2</v>
      </c>
    </row>
    <row r="187" spans="13:21" x14ac:dyDescent="0.3">
      <c r="M187" s="38">
        <f t="shared" si="49"/>
        <v>1362.2399999999998</v>
      </c>
      <c r="N187" s="39">
        <f t="shared" si="50"/>
        <v>340.55999999999995</v>
      </c>
      <c r="O187" s="40">
        <f t="shared" si="51"/>
        <v>136.22399999999999</v>
      </c>
      <c r="P187" s="38">
        <f t="shared" si="52"/>
        <v>136.22399999999999</v>
      </c>
      <c r="Q187" s="39">
        <f t="shared" si="53"/>
        <v>34.055999999999997</v>
      </c>
      <c r="R187" s="39">
        <f t="shared" si="54"/>
        <v>13.622399999999999</v>
      </c>
      <c r="S187" s="38">
        <f t="shared" si="55"/>
        <v>0.13622399999999998</v>
      </c>
      <c r="T187" s="39">
        <f t="shared" si="56"/>
        <v>3.4055999999999996E-2</v>
      </c>
      <c r="U187" s="40">
        <f t="shared" si="57"/>
        <v>1.36224E-2</v>
      </c>
    </row>
    <row r="188" spans="13:21" x14ac:dyDescent="0.3">
      <c r="M188" s="38">
        <f t="shared" si="49"/>
        <v>1362.2399999999998</v>
      </c>
      <c r="N188" s="39">
        <f t="shared" si="50"/>
        <v>340.55999999999995</v>
      </c>
      <c r="O188" s="40">
        <f t="shared" si="51"/>
        <v>136.22399999999999</v>
      </c>
      <c r="P188" s="38">
        <f t="shared" si="52"/>
        <v>136.22399999999999</v>
      </c>
      <c r="Q188" s="39">
        <f t="shared" si="53"/>
        <v>34.055999999999997</v>
      </c>
      <c r="R188" s="39">
        <f t="shared" si="54"/>
        <v>13.622399999999999</v>
      </c>
      <c r="S188" s="38">
        <f t="shared" si="55"/>
        <v>0.13622399999999998</v>
      </c>
      <c r="T188" s="39">
        <f t="shared" si="56"/>
        <v>3.4055999999999996E-2</v>
      </c>
      <c r="U188" s="40">
        <f t="shared" si="57"/>
        <v>1.36224E-2</v>
      </c>
    </row>
    <row r="189" spans="13:21" x14ac:dyDescent="0.3">
      <c r="M189" s="38">
        <f t="shared" si="49"/>
        <v>1362.2399999999998</v>
      </c>
      <c r="N189" s="39">
        <f t="shared" si="50"/>
        <v>340.55999999999995</v>
      </c>
      <c r="O189" s="40">
        <f t="shared" si="51"/>
        <v>136.22399999999999</v>
      </c>
      <c r="P189" s="38">
        <f t="shared" si="52"/>
        <v>136.22399999999999</v>
      </c>
      <c r="Q189" s="39">
        <f t="shared" si="53"/>
        <v>34.055999999999997</v>
      </c>
      <c r="R189" s="39">
        <f t="shared" si="54"/>
        <v>13.622399999999999</v>
      </c>
      <c r="S189" s="38">
        <f t="shared" si="55"/>
        <v>0.13622399999999998</v>
      </c>
      <c r="T189" s="39">
        <f t="shared" si="56"/>
        <v>3.4055999999999996E-2</v>
      </c>
      <c r="U189" s="40">
        <f t="shared" si="57"/>
        <v>1.36224E-2</v>
      </c>
    </row>
    <row r="190" spans="13:21" x14ac:dyDescent="0.3">
      <c r="M190" s="38">
        <f t="shared" si="49"/>
        <v>1362.2399999999998</v>
      </c>
      <c r="N190" s="39">
        <f t="shared" si="50"/>
        <v>340.55999999999995</v>
      </c>
      <c r="O190" s="40">
        <f t="shared" si="51"/>
        <v>136.22399999999999</v>
      </c>
      <c r="P190" s="38">
        <f t="shared" si="52"/>
        <v>136.22399999999999</v>
      </c>
      <c r="Q190" s="39">
        <f t="shared" si="53"/>
        <v>34.055999999999997</v>
      </c>
      <c r="R190" s="39">
        <f t="shared" si="54"/>
        <v>13.622399999999999</v>
      </c>
      <c r="S190" s="38">
        <f t="shared" si="55"/>
        <v>0.13622399999999998</v>
      </c>
      <c r="T190" s="39">
        <f t="shared" si="56"/>
        <v>3.4055999999999996E-2</v>
      </c>
      <c r="U190" s="40">
        <f t="shared" si="57"/>
        <v>1.36224E-2</v>
      </c>
    </row>
    <row r="191" spans="13:21" x14ac:dyDescent="0.3">
      <c r="M191" s="38">
        <f t="shared" si="49"/>
        <v>1362.2399999999998</v>
      </c>
      <c r="N191" s="39">
        <f t="shared" si="50"/>
        <v>340.55999999999995</v>
      </c>
      <c r="O191" s="40">
        <f t="shared" si="51"/>
        <v>136.22399999999999</v>
      </c>
      <c r="P191" s="38">
        <f t="shared" si="52"/>
        <v>136.22399999999999</v>
      </c>
      <c r="Q191" s="39">
        <f t="shared" si="53"/>
        <v>34.055999999999997</v>
      </c>
      <c r="R191" s="39">
        <f t="shared" si="54"/>
        <v>13.622399999999999</v>
      </c>
      <c r="S191" s="38">
        <f t="shared" si="55"/>
        <v>0.13622399999999998</v>
      </c>
      <c r="T191" s="39">
        <f t="shared" si="56"/>
        <v>3.4055999999999996E-2</v>
      </c>
      <c r="U191" s="40">
        <f t="shared" si="57"/>
        <v>1.36224E-2</v>
      </c>
    </row>
    <row r="192" spans="13:21" x14ac:dyDescent="0.3">
      <c r="M192" s="38">
        <f t="shared" si="49"/>
        <v>1409.7600000000002</v>
      </c>
      <c r="N192" s="39">
        <f t="shared" si="50"/>
        <v>352.44000000000005</v>
      </c>
      <c r="O192" s="40">
        <f t="shared" si="51"/>
        <v>140.97600000000003</v>
      </c>
      <c r="P192" s="38">
        <f t="shared" si="52"/>
        <v>140.97600000000003</v>
      </c>
      <c r="Q192" s="39">
        <f t="shared" si="53"/>
        <v>35.244000000000007</v>
      </c>
      <c r="R192" s="39">
        <f t="shared" si="54"/>
        <v>14.097600000000002</v>
      </c>
      <c r="S192" s="38">
        <f t="shared" si="55"/>
        <v>0.14097600000000002</v>
      </c>
      <c r="T192" s="39">
        <f t="shared" si="56"/>
        <v>3.5244000000000004E-2</v>
      </c>
      <c r="U192" s="40">
        <f t="shared" si="57"/>
        <v>1.4097600000000002E-2</v>
      </c>
    </row>
    <row r="193" spans="13:21" x14ac:dyDescent="0.3">
      <c r="M193" s="38">
        <f t="shared" si="49"/>
        <v>1473.1200000000001</v>
      </c>
      <c r="N193" s="39">
        <f t="shared" si="50"/>
        <v>368.28000000000003</v>
      </c>
      <c r="O193" s="40">
        <f t="shared" si="51"/>
        <v>147.31200000000001</v>
      </c>
      <c r="P193" s="38">
        <f t="shared" si="52"/>
        <v>147.31200000000001</v>
      </c>
      <c r="Q193" s="39">
        <f t="shared" si="53"/>
        <v>36.828000000000003</v>
      </c>
      <c r="R193" s="39">
        <f t="shared" si="54"/>
        <v>14.731199999999999</v>
      </c>
      <c r="S193" s="38">
        <f t="shared" si="55"/>
        <v>0.147312</v>
      </c>
      <c r="T193" s="39">
        <f t="shared" si="56"/>
        <v>3.6828E-2</v>
      </c>
      <c r="U193" s="40">
        <f t="shared" si="57"/>
        <v>1.4731200000000002E-2</v>
      </c>
    </row>
    <row r="194" spans="13:21" x14ac:dyDescent="0.3">
      <c r="M194" s="38">
        <f t="shared" si="49"/>
        <v>1473.1200000000001</v>
      </c>
      <c r="N194" s="39">
        <f t="shared" si="50"/>
        <v>368.28000000000003</v>
      </c>
      <c r="O194" s="40">
        <f t="shared" si="51"/>
        <v>147.31200000000001</v>
      </c>
      <c r="P194" s="38">
        <f t="shared" si="52"/>
        <v>147.31200000000001</v>
      </c>
      <c r="Q194" s="39">
        <f t="shared" si="53"/>
        <v>36.828000000000003</v>
      </c>
      <c r="R194" s="39">
        <f t="shared" si="54"/>
        <v>14.731199999999999</v>
      </c>
      <c r="S194" s="38">
        <f t="shared" si="55"/>
        <v>0.147312</v>
      </c>
      <c r="T194" s="39">
        <f t="shared" si="56"/>
        <v>3.6828E-2</v>
      </c>
      <c r="U194" s="40">
        <f t="shared" si="57"/>
        <v>1.4731200000000002E-2</v>
      </c>
    </row>
    <row r="195" spans="13:21" x14ac:dyDescent="0.3">
      <c r="M195" s="38">
        <f t="shared" si="49"/>
        <v>1473.1200000000001</v>
      </c>
      <c r="N195" s="39">
        <f t="shared" si="50"/>
        <v>368.28000000000003</v>
      </c>
      <c r="O195" s="40">
        <f t="shared" si="51"/>
        <v>147.31200000000001</v>
      </c>
      <c r="P195" s="38">
        <f t="shared" si="52"/>
        <v>147.31200000000001</v>
      </c>
      <c r="Q195" s="39">
        <f t="shared" si="53"/>
        <v>36.828000000000003</v>
      </c>
      <c r="R195" s="39">
        <f t="shared" si="54"/>
        <v>14.731199999999999</v>
      </c>
      <c r="S195" s="38">
        <f t="shared" si="55"/>
        <v>0.147312</v>
      </c>
      <c r="T195" s="39">
        <f t="shared" si="56"/>
        <v>3.6828E-2</v>
      </c>
      <c r="U195" s="40">
        <f t="shared" si="57"/>
        <v>1.4731200000000002E-2</v>
      </c>
    </row>
    <row r="196" spans="13:21" x14ac:dyDescent="0.3">
      <c r="M196" s="38">
        <f t="shared" si="49"/>
        <v>937.44</v>
      </c>
      <c r="N196" s="39">
        <f t="shared" si="50"/>
        <v>234.36</v>
      </c>
      <c r="O196" s="40">
        <f t="shared" si="51"/>
        <v>93.744000000000014</v>
      </c>
      <c r="P196" s="38">
        <f t="shared" si="52"/>
        <v>93.744000000000014</v>
      </c>
      <c r="Q196" s="39">
        <f t="shared" si="53"/>
        <v>23.436000000000003</v>
      </c>
      <c r="R196" s="39">
        <f t="shared" si="54"/>
        <v>9.3744000000000014</v>
      </c>
      <c r="S196" s="38">
        <f t="shared" si="55"/>
        <v>9.3744000000000008E-2</v>
      </c>
      <c r="T196" s="39">
        <f t="shared" si="56"/>
        <v>2.3436000000000002E-2</v>
      </c>
      <c r="U196" s="40">
        <f t="shared" si="57"/>
        <v>9.3744000000000015E-3</v>
      </c>
    </row>
    <row r="197" spans="13:21" x14ac:dyDescent="0.3">
      <c r="M197" s="38">
        <f t="shared" si="49"/>
        <v>967.68</v>
      </c>
      <c r="N197" s="39">
        <f t="shared" si="50"/>
        <v>241.92</v>
      </c>
      <c r="O197" s="40">
        <f t="shared" si="51"/>
        <v>96.768000000000001</v>
      </c>
      <c r="P197" s="38">
        <f t="shared" si="52"/>
        <v>96.768000000000001</v>
      </c>
      <c r="Q197" s="39">
        <f t="shared" si="53"/>
        <v>24.192</v>
      </c>
      <c r="R197" s="39">
        <f t="shared" si="54"/>
        <v>9.6768000000000001</v>
      </c>
      <c r="S197" s="38">
        <f t="shared" si="55"/>
        <v>9.6767999999999993E-2</v>
      </c>
      <c r="T197" s="39">
        <f t="shared" si="56"/>
        <v>2.4191999999999998E-2</v>
      </c>
      <c r="U197" s="40">
        <f t="shared" si="57"/>
        <v>9.676800000000001E-3</v>
      </c>
    </row>
    <row r="198" spans="13:21" x14ac:dyDescent="0.3">
      <c r="M198" s="38">
        <f t="shared" si="49"/>
        <v>967.68</v>
      </c>
      <c r="N198" s="39">
        <f t="shared" si="50"/>
        <v>241.92</v>
      </c>
      <c r="O198" s="40">
        <f t="shared" si="51"/>
        <v>96.768000000000001</v>
      </c>
      <c r="P198" s="38">
        <f t="shared" si="52"/>
        <v>96.768000000000001</v>
      </c>
      <c r="Q198" s="39">
        <f t="shared" si="53"/>
        <v>24.192</v>
      </c>
      <c r="R198" s="39">
        <f t="shared" si="54"/>
        <v>9.6768000000000001</v>
      </c>
      <c r="S198" s="38">
        <f t="shared" si="55"/>
        <v>9.6767999999999993E-2</v>
      </c>
      <c r="T198" s="39">
        <f t="shared" si="56"/>
        <v>2.4191999999999998E-2</v>
      </c>
      <c r="U198" s="40">
        <f t="shared" si="57"/>
        <v>9.676800000000001E-3</v>
      </c>
    </row>
    <row r="199" spans="13:21" x14ac:dyDescent="0.3">
      <c r="M199" s="38">
        <f t="shared" si="49"/>
        <v>1008</v>
      </c>
      <c r="N199" s="39">
        <f t="shared" si="50"/>
        <v>252</v>
      </c>
      <c r="O199" s="40">
        <f t="shared" si="51"/>
        <v>100.8</v>
      </c>
      <c r="P199" s="38">
        <f t="shared" si="52"/>
        <v>100.8</v>
      </c>
      <c r="Q199" s="39">
        <f t="shared" si="53"/>
        <v>25.2</v>
      </c>
      <c r="R199" s="39">
        <f t="shared" si="54"/>
        <v>10.08</v>
      </c>
      <c r="S199" s="38">
        <f t="shared" si="55"/>
        <v>0.1008</v>
      </c>
      <c r="T199" s="39">
        <f t="shared" si="56"/>
        <v>2.52E-2</v>
      </c>
      <c r="U199" s="40">
        <f t="shared" si="57"/>
        <v>1.008E-2</v>
      </c>
    </row>
    <row r="200" spans="13:21" x14ac:dyDescent="0.3">
      <c r="M200" s="38">
        <f t="shared" si="49"/>
        <v>1028.1600000000001</v>
      </c>
      <c r="N200" s="39">
        <f t="shared" si="50"/>
        <v>257.04000000000002</v>
      </c>
      <c r="O200" s="40">
        <f t="shared" si="51"/>
        <v>102.81600000000002</v>
      </c>
      <c r="P200" s="38">
        <f t="shared" si="52"/>
        <v>102.81600000000002</v>
      </c>
      <c r="Q200" s="39">
        <f t="shared" si="53"/>
        <v>25.704000000000004</v>
      </c>
      <c r="R200" s="39">
        <f t="shared" si="54"/>
        <v>10.281600000000001</v>
      </c>
      <c r="S200" s="38">
        <f t="shared" si="55"/>
        <v>0.102816</v>
      </c>
      <c r="T200" s="39">
        <f t="shared" si="56"/>
        <v>2.5704000000000001E-2</v>
      </c>
      <c r="U200" s="40">
        <f t="shared" si="57"/>
        <v>1.0281600000000002E-2</v>
      </c>
    </row>
    <row r="201" spans="13:21" x14ac:dyDescent="0.3">
      <c r="M201" s="38">
        <f t="shared" si="49"/>
        <v>1038.24</v>
      </c>
      <c r="N201" s="39">
        <f t="shared" si="50"/>
        <v>259.56</v>
      </c>
      <c r="O201" s="40">
        <f t="shared" si="51"/>
        <v>103.824</v>
      </c>
      <c r="P201" s="38">
        <f t="shared" si="52"/>
        <v>103.824</v>
      </c>
      <c r="Q201" s="39">
        <f t="shared" si="53"/>
        <v>25.956</v>
      </c>
      <c r="R201" s="39">
        <f t="shared" si="54"/>
        <v>10.382399999999999</v>
      </c>
      <c r="S201" s="38">
        <f t="shared" si="55"/>
        <v>0.103824</v>
      </c>
      <c r="T201" s="39">
        <f t="shared" si="56"/>
        <v>2.5956E-2</v>
      </c>
      <c r="U201" s="40">
        <f t="shared" si="57"/>
        <v>1.03824E-2</v>
      </c>
    </row>
    <row r="202" spans="13:21" x14ac:dyDescent="0.3">
      <c r="M202" s="38">
        <f t="shared" si="49"/>
        <v>1048.32</v>
      </c>
      <c r="N202" s="39">
        <f t="shared" si="50"/>
        <v>262.08</v>
      </c>
      <c r="O202" s="40">
        <f t="shared" si="51"/>
        <v>104.83200000000001</v>
      </c>
      <c r="P202" s="38">
        <f t="shared" si="52"/>
        <v>104.83200000000001</v>
      </c>
      <c r="Q202" s="39">
        <f t="shared" si="53"/>
        <v>26.208000000000002</v>
      </c>
      <c r="R202" s="39">
        <f t="shared" si="54"/>
        <v>10.4832</v>
      </c>
      <c r="S202" s="38">
        <f t="shared" si="55"/>
        <v>0.10483199999999999</v>
      </c>
      <c r="T202" s="39">
        <f t="shared" si="56"/>
        <v>2.6207999999999999E-2</v>
      </c>
      <c r="U202" s="40">
        <f t="shared" si="57"/>
        <v>1.0483200000000002E-2</v>
      </c>
    </row>
    <row r="203" spans="13:21" x14ac:dyDescent="0.3">
      <c r="M203" s="38">
        <f t="shared" si="49"/>
        <v>1068.48</v>
      </c>
      <c r="N203" s="39">
        <f t="shared" si="50"/>
        <v>267.12</v>
      </c>
      <c r="O203" s="40">
        <f t="shared" si="51"/>
        <v>106.848</v>
      </c>
      <c r="P203" s="38">
        <f t="shared" si="52"/>
        <v>106.848</v>
      </c>
      <c r="Q203" s="39">
        <f t="shared" si="53"/>
        <v>26.712</v>
      </c>
      <c r="R203" s="39">
        <f t="shared" si="54"/>
        <v>10.684799999999999</v>
      </c>
      <c r="S203" s="38">
        <f t="shared" si="55"/>
        <v>0.106848</v>
      </c>
      <c r="T203" s="39">
        <f t="shared" si="56"/>
        <v>2.6712E-2</v>
      </c>
      <c r="U203" s="40">
        <f t="shared" si="57"/>
        <v>1.0684800000000001E-2</v>
      </c>
    </row>
    <row r="204" spans="13:21" x14ac:dyDescent="0.3">
      <c r="M204" s="38">
        <f t="shared" si="49"/>
        <v>1068.48</v>
      </c>
      <c r="N204" s="39">
        <f t="shared" si="50"/>
        <v>267.12</v>
      </c>
      <c r="O204" s="40">
        <f t="shared" si="51"/>
        <v>106.848</v>
      </c>
      <c r="P204" s="38">
        <f t="shared" si="52"/>
        <v>106.848</v>
      </c>
      <c r="Q204" s="39">
        <f t="shared" si="53"/>
        <v>26.712</v>
      </c>
      <c r="R204" s="39">
        <f t="shared" si="54"/>
        <v>10.684799999999999</v>
      </c>
      <c r="S204" s="38">
        <f t="shared" si="55"/>
        <v>0.106848</v>
      </c>
      <c r="T204" s="39">
        <f t="shared" si="56"/>
        <v>2.6712E-2</v>
      </c>
      <c r="U204" s="40">
        <f t="shared" si="57"/>
        <v>1.0684800000000001E-2</v>
      </c>
    </row>
    <row r="205" spans="13:21" x14ac:dyDescent="0.3">
      <c r="M205" s="38">
        <f t="shared" si="49"/>
        <v>1068.48</v>
      </c>
      <c r="N205" s="39">
        <f t="shared" si="50"/>
        <v>267.12</v>
      </c>
      <c r="O205" s="40">
        <f t="shared" si="51"/>
        <v>106.848</v>
      </c>
      <c r="P205" s="38">
        <f t="shared" si="52"/>
        <v>106.848</v>
      </c>
      <c r="Q205" s="39">
        <f t="shared" si="53"/>
        <v>26.712</v>
      </c>
      <c r="R205" s="39">
        <f t="shared" si="54"/>
        <v>10.684799999999999</v>
      </c>
      <c r="S205" s="38">
        <f t="shared" si="55"/>
        <v>0.106848</v>
      </c>
      <c r="T205" s="39">
        <f t="shared" si="56"/>
        <v>2.6712E-2</v>
      </c>
      <c r="U205" s="40">
        <f t="shared" si="57"/>
        <v>1.0684800000000001E-2</v>
      </c>
    </row>
    <row r="206" spans="13:21" x14ac:dyDescent="0.3">
      <c r="M206" s="38">
        <f t="shared" si="49"/>
        <v>1094.94</v>
      </c>
      <c r="N206" s="39">
        <f t="shared" si="50"/>
        <v>273.73500000000001</v>
      </c>
      <c r="O206" s="40">
        <f t="shared" si="51"/>
        <v>109.494</v>
      </c>
      <c r="P206" s="38">
        <f t="shared" si="52"/>
        <v>109.494</v>
      </c>
      <c r="Q206" s="39">
        <f t="shared" si="53"/>
        <v>27.3735</v>
      </c>
      <c r="R206" s="39">
        <f t="shared" si="54"/>
        <v>10.949399999999999</v>
      </c>
      <c r="S206" s="38">
        <f t="shared" si="55"/>
        <v>0.10949399999999999</v>
      </c>
      <c r="T206" s="39">
        <f t="shared" si="56"/>
        <v>2.7373499999999999E-2</v>
      </c>
      <c r="U206" s="40">
        <f t="shared" si="57"/>
        <v>1.09494E-2</v>
      </c>
    </row>
    <row r="207" spans="13:21" x14ac:dyDescent="0.3">
      <c r="M207" s="38">
        <f t="shared" si="49"/>
        <v>1139.04</v>
      </c>
      <c r="N207" s="39">
        <f t="shared" si="50"/>
        <v>284.76</v>
      </c>
      <c r="O207" s="40">
        <f t="shared" si="51"/>
        <v>113.904</v>
      </c>
      <c r="P207" s="38">
        <f t="shared" si="52"/>
        <v>113.904</v>
      </c>
      <c r="Q207" s="39">
        <f t="shared" si="53"/>
        <v>28.475999999999999</v>
      </c>
      <c r="R207" s="39">
        <f t="shared" si="54"/>
        <v>11.390399999999998</v>
      </c>
      <c r="S207" s="38">
        <f t="shared" si="55"/>
        <v>0.11390399999999999</v>
      </c>
      <c r="T207" s="39">
        <f t="shared" si="56"/>
        <v>2.8475999999999998E-2</v>
      </c>
      <c r="U207" s="40">
        <f t="shared" si="57"/>
        <v>1.13904E-2</v>
      </c>
    </row>
    <row r="208" spans="13:21" x14ac:dyDescent="0.3">
      <c r="M208" s="38">
        <f t="shared" si="49"/>
        <v>1139.04</v>
      </c>
      <c r="N208" s="39">
        <f t="shared" si="50"/>
        <v>284.76</v>
      </c>
      <c r="O208" s="40">
        <f t="shared" si="51"/>
        <v>113.904</v>
      </c>
      <c r="P208" s="38">
        <f t="shared" si="52"/>
        <v>113.904</v>
      </c>
      <c r="Q208" s="39">
        <f t="shared" si="53"/>
        <v>28.475999999999999</v>
      </c>
      <c r="R208" s="39">
        <f t="shared" si="54"/>
        <v>11.390399999999998</v>
      </c>
      <c r="S208" s="38">
        <f t="shared" si="55"/>
        <v>0.11390399999999999</v>
      </c>
      <c r="T208" s="39">
        <f t="shared" si="56"/>
        <v>2.8475999999999998E-2</v>
      </c>
      <c r="U208" s="40">
        <f t="shared" si="57"/>
        <v>1.13904E-2</v>
      </c>
    </row>
    <row r="209" spans="13:21" x14ac:dyDescent="0.3">
      <c r="M209" s="38">
        <f t="shared" si="49"/>
        <v>1199.52</v>
      </c>
      <c r="N209" s="39">
        <f t="shared" si="50"/>
        <v>299.88</v>
      </c>
      <c r="O209" s="40">
        <f t="shared" si="51"/>
        <v>119.952</v>
      </c>
      <c r="P209" s="38">
        <f t="shared" si="52"/>
        <v>119.952</v>
      </c>
      <c r="Q209" s="39">
        <f t="shared" si="53"/>
        <v>29.988</v>
      </c>
      <c r="R209" s="39">
        <f t="shared" si="54"/>
        <v>11.995200000000001</v>
      </c>
      <c r="S209" s="38">
        <f t="shared" si="55"/>
        <v>0.119952</v>
      </c>
      <c r="T209" s="39">
        <f t="shared" si="56"/>
        <v>2.9988000000000001E-2</v>
      </c>
      <c r="U209" s="40">
        <f t="shared" si="57"/>
        <v>1.1995200000000001E-2</v>
      </c>
    </row>
    <row r="210" spans="13:21" x14ac:dyDescent="0.3">
      <c r="M210" s="38">
        <f t="shared" si="49"/>
        <v>1199.52</v>
      </c>
      <c r="N210" s="39">
        <f t="shared" si="50"/>
        <v>299.88</v>
      </c>
      <c r="O210" s="40">
        <f t="shared" si="51"/>
        <v>119.952</v>
      </c>
      <c r="P210" s="38">
        <f t="shared" si="52"/>
        <v>119.952</v>
      </c>
      <c r="Q210" s="39">
        <f t="shared" si="53"/>
        <v>29.988</v>
      </c>
      <c r="R210" s="39">
        <f t="shared" si="54"/>
        <v>11.995200000000001</v>
      </c>
      <c r="S210" s="38">
        <f t="shared" si="55"/>
        <v>0.119952</v>
      </c>
      <c r="T210" s="39">
        <f t="shared" si="56"/>
        <v>2.9988000000000001E-2</v>
      </c>
      <c r="U210" s="40">
        <f t="shared" si="57"/>
        <v>1.1995200000000001E-2</v>
      </c>
    </row>
    <row r="211" spans="13:21" x14ac:dyDescent="0.3">
      <c r="M211" s="38">
        <f t="shared" si="49"/>
        <v>1229.7599999999998</v>
      </c>
      <c r="N211" s="39">
        <f t="shared" si="50"/>
        <v>307.43999999999994</v>
      </c>
      <c r="O211" s="40">
        <f t="shared" si="51"/>
        <v>122.97599999999998</v>
      </c>
      <c r="P211" s="38">
        <f t="shared" si="52"/>
        <v>122.97599999999998</v>
      </c>
      <c r="Q211" s="39">
        <f t="shared" si="53"/>
        <v>30.743999999999996</v>
      </c>
      <c r="R211" s="39">
        <f t="shared" si="54"/>
        <v>12.297599999999999</v>
      </c>
      <c r="S211" s="38">
        <f t="shared" si="55"/>
        <v>0.12297599999999999</v>
      </c>
      <c r="T211" s="39">
        <f t="shared" si="56"/>
        <v>3.0743999999999997E-2</v>
      </c>
      <c r="U211" s="40">
        <f t="shared" si="57"/>
        <v>1.2297599999999999E-2</v>
      </c>
    </row>
    <row r="212" spans="13:21" x14ac:dyDescent="0.3">
      <c r="M212" s="38">
        <f t="shared" si="49"/>
        <v>1229.7599999999998</v>
      </c>
      <c r="N212" s="39">
        <f t="shared" si="50"/>
        <v>307.43999999999994</v>
      </c>
      <c r="O212" s="40">
        <f t="shared" si="51"/>
        <v>122.97599999999998</v>
      </c>
      <c r="P212" s="38">
        <f t="shared" si="52"/>
        <v>122.97599999999998</v>
      </c>
      <c r="Q212" s="39">
        <f t="shared" si="53"/>
        <v>30.743999999999996</v>
      </c>
      <c r="R212" s="39">
        <f t="shared" si="54"/>
        <v>12.297599999999999</v>
      </c>
      <c r="S212" s="38">
        <f t="shared" si="55"/>
        <v>0.12297599999999999</v>
      </c>
      <c r="T212" s="39">
        <f t="shared" si="56"/>
        <v>3.0743999999999997E-2</v>
      </c>
      <c r="U212" s="40">
        <f t="shared" si="57"/>
        <v>1.2297599999999999E-2</v>
      </c>
    </row>
    <row r="213" spans="13:21" x14ac:dyDescent="0.3">
      <c r="M213" s="38">
        <f t="shared" ref="M213:M244" si="58">IF(C119="","",C119*36)</f>
        <v>1229.7599999999998</v>
      </c>
      <c r="N213" s="39">
        <f t="shared" ref="N213:N244" si="59">IF(C119="","",C119*9)</f>
        <v>307.43999999999994</v>
      </c>
      <c r="O213" s="40">
        <f t="shared" ref="O213:O244" si="60">IF(C119="","",C119*3.6)</f>
        <v>122.97599999999998</v>
      </c>
      <c r="P213" s="38">
        <f t="shared" ref="P213:P244" si="61">IF(C119="","",C119*3.6)</f>
        <v>122.97599999999998</v>
      </c>
      <c r="Q213" s="39">
        <f t="shared" ref="Q213:Q244" si="62">IF(C119="","",C119*0.9)</f>
        <v>30.743999999999996</v>
      </c>
      <c r="R213" s="39">
        <f t="shared" ref="R213:R244" si="63">IF(C119="","",C119*0.36)</f>
        <v>12.297599999999999</v>
      </c>
      <c r="S213" s="38">
        <f t="shared" ref="S213:S244" si="64">IF(C119="","",C119*(0.0036))</f>
        <v>0.12297599999999999</v>
      </c>
      <c r="T213" s="39">
        <f t="shared" ref="T213:T244" si="65">IF(C119="","",C119*(0.0009))</f>
        <v>3.0743999999999997E-2</v>
      </c>
      <c r="U213" s="40">
        <f t="shared" ref="U213:U244" si="66">IF(C119="","",C119*(0.00036))</f>
        <v>1.2297599999999999E-2</v>
      </c>
    </row>
    <row r="214" spans="13:21" x14ac:dyDescent="0.3">
      <c r="M214" s="38">
        <f t="shared" si="58"/>
        <v>1239.8399999999999</v>
      </c>
      <c r="N214" s="39">
        <f t="shared" si="59"/>
        <v>309.95999999999998</v>
      </c>
      <c r="O214" s="40">
        <f t="shared" si="60"/>
        <v>123.98399999999999</v>
      </c>
      <c r="P214" s="38">
        <f t="shared" si="61"/>
        <v>123.98399999999999</v>
      </c>
      <c r="Q214" s="39">
        <f t="shared" si="62"/>
        <v>30.995999999999999</v>
      </c>
      <c r="R214" s="39">
        <f t="shared" si="63"/>
        <v>12.398399999999999</v>
      </c>
      <c r="S214" s="38">
        <f t="shared" si="64"/>
        <v>0.12398399999999998</v>
      </c>
      <c r="T214" s="39">
        <f t="shared" si="65"/>
        <v>3.0995999999999996E-2</v>
      </c>
      <c r="U214" s="40">
        <f t="shared" si="66"/>
        <v>1.23984E-2</v>
      </c>
    </row>
    <row r="215" spans="13:21" x14ac:dyDescent="0.3">
      <c r="M215" s="38">
        <f t="shared" si="58"/>
        <v>1300.3200000000002</v>
      </c>
      <c r="N215" s="39">
        <f t="shared" si="59"/>
        <v>325.08000000000004</v>
      </c>
      <c r="O215" s="40">
        <f t="shared" si="60"/>
        <v>130.03200000000001</v>
      </c>
      <c r="P215" s="38">
        <f t="shared" si="61"/>
        <v>130.03200000000001</v>
      </c>
      <c r="Q215" s="39">
        <f t="shared" si="62"/>
        <v>32.508000000000003</v>
      </c>
      <c r="R215" s="39">
        <f t="shared" si="63"/>
        <v>13.003200000000001</v>
      </c>
      <c r="S215" s="38">
        <f t="shared" si="64"/>
        <v>0.13003200000000001</v>
      </c>
      <c r="T215" s="39">
        <f t="shared" si="65"/>
        <v>3.2508000000000002E-2</v>
      </c>
      <c r="U215" s="40">
        <f t="shared" si="66"/>
        <v>1.3003200000000003E-2</v>
      </c>
    </row>
    <row r="216" spans="13:21" x14ac:dyDescent="0.3">
      <c r="M216" s="38">
        <f t="shared" si="58"/>
        <v>1300.3200000000002</v>
      </c>
      <c r="N216" s="39">
        <f t="shared" si="59"/>
        <v>325.08000000000004</v>
      </c>
      <c r="O216" s="40">
        <f t="shared" si="60"/>
        <v>130.03200000000001</v>
      </c>
      <c r="P216" s="38">
        <f t="shared" si="61"/>
        <v>130.03200000000001</v>
      </c>
      <c r="Q216" s="39">
        <f t="shared" si="62"/>
        <v>32.508000000000003</v>
      </c>
      <c r="R216" s="39">
        <f t="shared" si="63"/>
        <v>13.003200000000001</v>
      </c>
      <c r="S216" s="38">
        <f t="shared" si="64"/>
        <v>0.13003200000000001</v>
      </c>
      <c r="T216" s="39">
        <f t="shared" si="65"/>
        <v>3.2508000000000002E-2</v>
      </c>
      <c r="U216" s="40">
        <f t="shared" si="66"/>
        <v>1.3003200000000003E-2</v>
      </c>
    </row>
    <row r="217" spans="13:21" x14ac:dyDescent="0.3">
      <c r="M217" s="38">
        <f t="shared" si="58"/>
        <v>1300.3200000000002</v>
      </c>
      <c r="N217" s="39">
        <f t="shared" si="59"/>
        <v>325.08000000000004</v>
      </c>
      <c r="O217" s="40">
        <f t="shared" si="60"/>
        <v>130.03200000000001</v>
      </c>
      <c r="P217" s="38">
        <f t="shared" si="61"/>
        <v>130.03200000000001</v>
      </c>
      <c r="Q217" s="39">
        <f t="shared" si="62"/>
        <v>32.508000000000003</v>
      </c>
      <c r="R217" s="39">
        <f t="shared" si="63"/>
        <v>13.003200000000001</v>
      </c>
      <c r="S217" s="38">
        <f t="shared" si="64"/>
        <v>0.13003200000000001</v>
      </c>
      <c r="T217" s="39">
        <f t="shared" si="65"/>
        <v>3.2508000000000002E-2</v>
      </c>
      <c r="U217" s="40">
        <f t="shared" si="66"/>
        <v>1.3003200000000003E-2</v>
      </c>
    </row>
    <row r="218" spans="13:21" x14ac:dyDescent="0.3">
      <c r="M218" s="38">
        <f t="shared" si="58"/>
        <v>1330.56</v>
      </c>
      <c r="N218" s="39">
        <f t="shared" si="59"/>
        <v>332.64</v>
      </c>
      <c r="O218" s="40">
        <f t="shared" si="60"/>
        <v>133.05600000000001</v>
      </c>
      <c r="P218" s="38">
        <f t="shared" si="61"/>
        <v>133.05600000000001</v>
      </c>
      <c r="Q218" s="39">
        <f t="shared" si="62"/>
        <v>33.264000000000003</v>
      </c>
      <c r="R218" s="39">
        <f t="shared" si="63"/>
        <v>13.3056</v>
      </c>
      <c r="S218" s="38">
        <f t="shared" si="64"/>
        <v>0.13305600000000001</v>
      </c>
      <c r="T218" s="39">
        <f t="shared" si="65"/>
        <v>3.3264000000000002E-2</v>
      </c>
      <c r="U218" s="40">
        <f t="shared" si="66"/>
        <v>1.3305600000000001E-2</v>
      </c>
    </row>
    <row r="219" spans="13:21" x14ac:dyDescent="0.3">
      <c r="M219" s="38">
        <f t="shared" si="58"/>
        <v>1064.4479999999999</v>
      </c>
      <c r="N219" s="39">
        <f t="shared" si="59"/>
        <v>266.11199999999997</v>
      </c>
      <c r="O219" s="40">
        <f t="shared" si="60"/>
        <v>106.4448</v>
      </c>
      <c r="P219" s="38">
        <f t="shared" si="61"/>
        <v>106.4448</v>
      </c>
      <c r="Q219" s="39">
        <f t="shared" si="62"/>
        <v>26.6112</v>
      </c>
      <c r="R219" s="39">
        <f t="shared" si="63"/>
        <v>10.644479999999998</v>
      </c>
      <c r="S219" s="38">
        <f t="shared" si="64"/>
        <v>0.10644479999999999</v>
      </c>
      <c r="T219" s="39">
        <f t="shared" si="65"/>
        <v>2.6611199999999998E-2</v>
      </c>
      <c r="U219" s="40">
        <f t="shared" si="66"/>
        <v>1.064448E-2</v>
      </c>
    </row>
    <row r="220" spans="13:21" x14ac:dyDescent="0.3">
      <c r="M220" s="38">
        <f t="shared" si="58"/>
        <v>1096.704</v>
      </c>
      <c r="N220" s="39">
        <f t="shared" si="59"/>
        <v>274.17599999999999</v>
      </c>
      <c r="O220" s="40">
        <f t="shared" si="60"/>
        <v>109.6704</v>
      </c>
      <c r="P220" s="38">
        <f t="shared" si="61"/>
        <v>109.6704</v>
      </c>
      <c r="Q220" s="39">
        <f t="shared" si="62"/>
        <v>27.4176</v>
      </c>
      <c r="R220" s="39">
        <f t="shared" si="63"/>
        <v>10.967039999999999</v>
      </c>
      <c r="S220" s="38">
        <f t="shared" si="64"/>
        <v>0.10967039999999999</v>
      </c>
      <c r="T220" s="39">
        <f t="shared" si="65"/>
        <v>2.7417599999999997E-2</v>
      </c>
      <c r="U220" s="40">
        <f t="shared" si="66"/>
        <v>1.0967040000000001E-2</v>
      </c>
    </row>
    <row r="221" spans="13:21" x14ac:dyDescent="0.3">
      <c r="M221" s="38">
        <f t="shared" si="58"/>
        <v>1120.8959999999997</v>
      </c>
      <c r="N221" s="39">
        <f t="shared" si="59"/>
        <v>280.22399999999993</v>
      </c>
      <c r="O221" s="40">
        <f t="shared" si="60"/>
        <v>112.08959999999999</v>
      </c>
      <c r="P221" s="38">
        <f t="shared" si="61"/>
        <v>112.08959999999999</v>
      </c>
      <c r="Q221" s="39">
        <f t="shared" si="62"/>
        <v>28.022399999999998</v>
      </c>
      <c r="R221" s="39">
        <f t="shared" si="63"/>
        <v>11.208959999999998</v>
      </c>
      <c r="S221" s="38">
        <f t="shared" si="64"/>
        <v>0.11208959999999998</v>
      </c>
      <c r="T221" s="39">
        <f t="shared" si="65"/>
        <v>2.8022399999999996E-2</v>
      </c>
      <c r="U221" s="40">
        <f t="shared" si="66"/>
        <v>1.1208959999999999E-2</v>
      </c>
    </row>
    <row r="222" spans="13:21" x14ac:dyDescent="0.3">
      <c r="M222" s="38">
        <f t="shared" si="58"/>
        <v>1120.8959999999997</v>
      </c>
      <c r="N222" s="39">
        <f t="shared" si="59"/>
        <v>280.22399999999993</v>
      </c>
      <c r="O222" s="40">
        <f t="shared" si="60"/>
        <v>112.08959999999999</v>
      </c>
      <c r="P222" s="38">
        <f t="shared" si="61"/>
        <v>112.08959999999999</v>
      </c>
      <c r="Q222" s="39">
        <f t="shared" si="62"/>
        <v>28.022399999999998</v>
      </c>
      <c r="R222" s="39">
        <f t="shared" si="63"/>
        <v>11.208959999999998</v>
      </c>
      <c r="S222" s="38">
        <f t="shared" si="64"/>
        <v>0.11208959999999998</v>
      </c>
      <c r="T222" s="39">
        <f t="shared" si="65"/>
        <v>2.8022399999999996E-2</v>
      </c>
      <c r="U222" s="40">
        <f t="shared" si="66"/>
        <v>1.1208959999999999E-2</v>
      </c>
    </row>
    <row r="223" spans="13:21" x14ac:dyDescent="0.3">
      <c r="M223" s="38">
        <f t="shared" si="58"/>
        <v>1145.088</v>
      </c>
      <c r="N223" s="39">
        <f t="shared" si="59"/>
        <v>286.27199999999999</v>
      </c>
      <c r="O223" s="40">
        <f t="shared" si="60"/>
        <v>114.50879999999999</v>
      </c>
      <c r="P223" s="38">
        <f t="shared" si="61"/>
        <v>114.50879999999999</v>
      </c>
      <c r="Q223" s="39">
        <f t="shared" si="62"/>
        <v>28.627199999999998</v>
      </c>
      <c r="R223" s="39">
        <f t="shared" si="63"/>
        <v>11.450879999999998</v>
      </c>
      <c r="S223" s="38">
        <f t="shared" si="64"/>
        <v>0.11450879999999998</v>
      </c>
      <c r="T223" s="39">
        <f t="shared" si="65"/>
        <v>2.8627199999999995E-2</v>
      </c>
      <c r="U223" s="40">
        <f t="shared" si="66"/>
        <v>1.145088E-2</v>
      </c>
    </row>
    <row r="224" spans="13:21" x14ac:dyDescent="0.3">
      <c r="M224" s="38">
        <f t="shared" si="58"/>
        <v>1145.088</v>
      </c>
      <c r="N224" s="39">
        <f t="shared" si="59"/>
        <v>286.27199999999999</v>
      </c>
      <c r="O224" s="40">
        <f t="shared" si="60"/>
        <v>114.50879999999999</v>
      </c>
      <c r="P224" s="38">
        <f t="shared" si="61"/>
        <v>114.50879999999999</v>
      </c>
      <c r="Q224" s="39">
        <f t="shared" si="62"/>
        <v>28.627199999999998</v>
      </c>
      <c r="R224" s="39">
        <f t="shared" si="63"/>
        <v>11.450879999999998</v>
      </c>
      <c r="S224" s="38">
        <f t="shared" si="64"/>
        <v>0.11450879999999998</v>
      </c>
      <c r="T224" s="39">
        <f t="shared" si="65"/>
        <v>2.8627199999999995E-2</v>
      </c>
      <c r="U224" s="40">
        <f t="shared" si="66"/>
        <v>1.145088E-2</v>
      </c>
    </row>
    <row r="225" spans="13:21" x14ac:dyDescent="0.3">
      <c r="M225" s="38">
        <f t="shared" si="58"/>
        <v>1157.184</v>
      </c>
      <c r="N225" s="39">
        <f t="shared" si="59"/>
        <v>289.29599999999999</v>
      </c>
      <c r="O225" s="40">
        <f t="shared" si="60"/>
        <v>115.7184</v>
      </c>
      <c r="P225" s="38">
        <f t="shared" si="61"/>
        <v>115.7184</v>
      </c>
      <c r="Q225" s="39">
        <f t="shared" si="62"/>
        <v>28.929600000000001</v>
      </c>
      <c r="R225" s="39">
        <f t="shared" si="63"/>
        <v>11.571839999999998</v>
      </c>
      <c r="S225" s="38">
        <f t="shared" si="64"/>
        <v>0.11571839999999999</v>
      </c>
      <c r="T225" s="39">
        <f t="shared" si="65"/>
        <v>2.8929599999999996E-2</v>
      </c>
      <c r="U225" s="40">
        <f t="shared" si="66"/>
        <v>1.157184E-2</v>
      </c>
    </row>
    <row r="226" spans="13:21" x14ac:dyDescent="0.3">
      <c r="M226" s="38">
        <f t="shared" si="58"/>
        <v>1205.568</v>
      </c>
      <c r="N226" s="39">
        <f t="shared" si="59"/>
        <v>301.392</v>
      </c>
      <c r="O226" s="40">
        <f t="shared" si="60"/>
        <v>120.5568</v>
      </c>
      <c r="P226" s="38">
        <f t="shared" si="61"/>
        <v>120.5568</v>
      </c>
      <c r="Q226" s="39">
        <f t="shared" si="62"/>
        <v>30.139199999999999</v>
      </c>
      <c r="R226" s="39">
        <f t="shared" si="63"/>
        <v>12.055679999999999</v>
      </c>
      <c r="S226" s="38">
        <f t="shared" si="64"/>
        <v>0.12055679999999999</v>
      </c>
      <c r="T226" s="39">
        <f t="shared" si="65"/>
        <v>3.0139199999999998E-2</v>
      </c>
      <c r="U226" s="40">
        <f t="shared" si="66"/>
        <v>1.2055680000000001E-2</v>
      </c>
    </row>
    <row r="227" spans="13:21" x14ac:dyDescent="0.3">
      <c r="M227" s="38">
        <f t="shared" si="58"/>
        <v>1212.6239999999998</v>
      </c>
      <c r="N227" s="39">
        <f t="shared" si="59"/>
        <v>303.15599999999995</v>
      </c>
      <c r="O227" s="40">
        <f t="shared" si="60"/>
        <v>121.2624</v>
      </c>
      <c r="P227" s="38">
        <f t="shared" si="61"/>
        <v>121.2624</v>
      </c>
      <c r="Q227" s="39">
        <f t="shared" si="62"/>
        <v>30.3156</v>
      </c>
      <c r="R227" s="39">
        <f t="shared" si="63"/>
        <v>12.126239999999999</v>
      </c>
      <c r="S227" s="38">
        <f t="shared" si="64"/>
        <v>0.12126239999999999</v>
      </c>
      <c r="T227" s="39">
        <f t="shared" si="65"/>
        <v>3.0315599999999998E-2</v>
      </c>
      <c r="U227" s="40">
        <f t="shared" si="66"/>
        <v>1.212624E-2</v>
      </c>
    </row>
    <row r="228" spans="13:21" x14ac:dyDescent="0.3">
      <c r="M228" s="38">
        <f t="shared" si="58"/>
        <v>1225.7279999999998</v>
      </c>
      <c r="N228" s="39">
        <f t="shared" si="59"/>
        <v>306.43199999999996</v>
      </c>
      <c r="O228" s="40">
        <f t="shared" si="60"/>
        <v>122.57279999999999</v>
      </c>
      <c r="P228" s="38">
        <f t="shared" si="61"/>
        <v>122.57279999999999</v>
      </c>
      <c r="Q228" s="39">
        <f t="shared" si="62"/>
        <v>30.643199999999997</v>
      </c>
      <c r="R228" s="39">
        <f t="shared" si="63"/>
        <v>12.257279999999998</v>
      </c>
      <c r="S228" s="38">
        <f t="shared" si="64"/>
        <v>0.12257279999999998</v>
      </c>
      <c r="T228" s="39">
        <f t="shared" si="65"/>
        <v>3.0643199999999995E-2</v>
      </c>
      <c r="U228" s="40">
        <f t="shared" si="66"/>
        <v>1.2257279999999999E-2</v>
      </c>
    </row>
    <row r="229" spans="13:21" x14ac:dyDescent="0.3">
      <c r="M229" s="38">
        <f t="shared" si="58"/>
        <v>1257.9839999999999</v>
      </c>
      <c r="N229" s="39">
        <f t="shared" si="59"/>
        <v>314.49599999999998</v>
      </c>
      <c r="O229" s="40">
        <f t="shared" si="60"/>
        <v>125.79839999999999</v>
      </c>
      <c r="P229" s="38">
        <f t="shared" si="61"/>
        <v>125.79839999999999</v>
      </c>
      <c r="Q229" s="39">
        <f t="shared" si="62"/>
        <v>31.449599999999997</v>
      </c>
      <c r="R229" s="39">
        <f t="shared" si="63"/>
        <v>12.579839999999997</v>
      </c>
      <c r="S229" s="38">
        <f t="shared" si="64"/>
        <v>0.12579839999999998</v>
      </c>
      <c r="T229" s="39">
        <f t="shared" si="65"/>
        <v>3.1449599999999994E-2</v>
      </c>
      <c r="U229" s="40">
        <f t="shared" si="66"/>
        <v>1.2579839999999998E-2</v>
      </c>
    </row>
    <row r="230" spans="13:21" x14ac:dyDescent="0.3">
      <c r="M230" s="38">
        <f t="shared" si="58"/>
        <v>1282.1759999999999</v>
      </c>
      <c r="N230" s="39">
        <f t="shared" si="59"/>
        <v>320.54399999999998</v>
      </c>
      <c r="O230" s="40">
        <f t="shared" si="60"/>
        <v>128.2176</v>
      </c>
      <c r="P230" s="38">
        <f t="shared" si="61"/>
        <v>128.2176</v>
      </c>
      <c r="Q230" s="39">
        <f t="shared" si="62"/>
        <v>32.054400000000001</v>
      </c>
      <c r="R230" s="39">
        <f t="shared" si="63"/>
        <v>12.821759999999999</v>
      </c>
      <c r="S230" s="38">
        <f t="shared" si="64"/>
        <v>0.12821759999999999</v>
      </c>
      <c r="T230" s="39">
        <f t="shared" si="65"/>
        <v>3.2054399999999997E-2</v>
      </c>
      <c r="U230" s="40">
        <f t="shared" si="66"/>
        <v>1.2821760000000001E-2</v>
      </c>
    </row>
    <row r="231" spans="13:21" x14ac:dyDescent="0.3">
      <c r="M231" s="38">
        <f t="shared" si="58"/>
        <v>1282.1759999999999</v>
      </c>
      <c r="N231" s="39">
        <f t="shared" si="59"/>
        <v>320.54399999999998</v>
      </c>
      <c r="O231" s="40">
        <f t="shared" si="60"/>
        <v>128.2176</v>
      </c>
      <c r="P231" s="38">
        <f t="shared" si="61"/>
        <v>128.2176</v>
      </c>
      <c r="Q231" s="39">
        <f t="shared" si="62"/>
        <v>32.054400000000001</v>
      </c>
      <c r="R231" s="39">
        <f t="shared" si="63"/>
        <v>12.821759999999999</v>
      </c>
      <c r="S231" s="38">
        <f t="shared" si="64"/>
        <v>0.12821759999999999</v>
      </c>
      <c r="T231" s="39">
        <f t="shared" si="65"/>
        <v>3.2054399999999997E-2</v>
      </c>
      <c r="U231" s="40">
        <f t="shared" si="66"/>
        <v>1.2821760000000001E-2</v>
      </c>
    </row>
    <row r="232" spans="13:21" x14ac:dyDescent="0.3">
      <c r="M232" s="38">
        <f t="shared" si="58"/>
        <v>1282.1759999999999</v>
      </c>
      <c r="N232" s="39">
        <f t="shared" si="59"/>
        <v>320.54399999999998</v>
      </c>
      <c r="O232" s="40">
        <f t="shared" si="60"/>
        <v>128.2176</v>
      </c>
      <c r="P232" s="38">
        <f t="shared" si="61"/>
        <v>128.2176</v>
      </c>
      <c r="Q232" s="39">
        <f t="shared" si="62"/>
        <v>32.054400000000001</v>
      </c>
      <c r="R232" s="39">
        <f t="shared" si="63"/>
        <v>12.821759999999999</v>
      </c>
      <c r="S232" s="38">
        <f t="shared" si="64"/>
        <v>0.12821759999999999</v>
      </c>
      <c r="T232" s="39">
        <f t="shared" si="65"/>
        <v>3.2054399999999997E-2</v>
      </c>
      <c r="U232" s="40">
        <f t="shared" si="66"/>
        <v>1.2821760000000001E-2</v>
      </c>
    </row>
    <row r="233" spans="13:21" x14ac:dyDescent="0.3">
      <c r="M233" s="38">
        <f t="shared" si="58"/>
        <v>1338.6239999999998</v>
      </c>
      <c r="N233" s="39">
        <f t="shared" si="59"/>
        <v>334.65599999999995</v>
      </c>
      <c r="O233" s="40">
        <f t="shared" si="60"/>
        <v>133.86240000000001</v>
      </c>
      <c r="P233" s="38">
        <f t="shared" si="61"/>
        <v>133.86240000000001</v>
      </c>
      <c r="Q233" s="39">
        <f t="shared" si="62"/>
        <v>33.465600000000002</v>
      </c>
      <c r="R233" s="39">
        <f t="shared" si="63"/>
        <v>13.386239999999999</v>
      </c>
      <c r="S233" s="38">
        <f t="shared" si="64"/>
        <v>0.13386239999999999</v>
      </c>
      <c r="T233" s="39">
        <f t="shared" si="65"/>
        <v>3.3465599999999998E-2</v>
      </c>
      <c r="U233" s="40">
        <f t="shared" si="66"/>
        <v>1.3386240000000001E-2</v>
      </c>
    </row>
    <row r="234" spans="13:21" x14ac:dyDescent="0.3">
      <c r="M234" s="38">
        <f t="shared" si="58"/>
        <v>1112.8319999999999</v>
      </c>
      <c r="N234" s="39">
        <f t="shared" si="59"/>
        <v>278.20799999999997</v>
      </c>
      <c r="O234" s="40">
        <f t="shared" si="60"/>
        <v>111.28319999999998</v>
      </c>
      <c r="P234" s="38">
        <f t="shared" si="61"/>
        <v>111.28319999999998</v>
      </c>
      <c r="Q234" s="39">
        <f t="shared" si="62"/>
        <v>27.820799999999995</v>
      </c>
      <c r="R234" s="39">
        <f t="shared" si="63"/>
        <v>11.128319999999999</v>
      </c>
      <c r="S234" s="38">
        <f t="shared" si="64"/>
        <v>0.11128319999999998</v>
      </c>
      <c r="T234" s="39">
        <f t="shared" si="65"/>
        <v>2.7820799999999996E-2</v>
      </c>
      <c r="U234" s="40">
        <f t="shared" si="66"/>
        <v>1.1128319999999999E-2</v>
      </c>
    </row>
    <row r="235" spans="13:21" x14ac:dyDescent="0.3">
      <c r="M235" s="38">
        <f t="shared" si="58"/>
        <v>1113.6599999999999</v>
      </c>
      <c r="N235" s="39">
        <f t="shared" si="59"/>
        <v>278.41499999999996</v>
      </c>
      <c r="O235" s="40">
        <f t="shared" si="60"/>
        <v>111.36599999999999</v>
      </c>
      <c r="P235" s="38">
        <f t="shared" si="61"/>
        <v>111.36599999999999</v>
      </c>
      <c r="Q235" s="39">
        <f t="shared" si="62"/>
        <v>27.841499999999996</v>
      </c>
      <c r="R235" s="39">
        <f t="shared" si="63"/>
        <v>11.136599999999998</v>
      </c>
      <c r="S235" s="38">
        <f t="shared" si="64"/>
        <v>0.11136599999999998</v>
      </c>
      <c r="T235" s="39">
        <f t="shared" si="65"/>
        <v>2.7841499999999995E-2</v>
      </c>
      <c r="U235" s="40">
        <f t="shared" si="66"/>
        <v>1.1136599999999998E-2</v>
      </c>
    </row>
    <row r="236" spans="13:21" x14ac:dyDescent="0.3">
      <c r="M236" s="38">
        <f t="shared" si="58"/>
        <v>1139.328</v>
      </c>
      <c r="N236" s="39">
        <f t="shared" si="59"/>
        <v>284.83199999999999</v>
      </c>
      <c r="O236" s="40">
        <f t="shared" si="60"/>
        <v>113.93279999999999</v>
      </c>
      <c r="P236" s="38">
        <f t="shared" si="61"/>
        <v>113.93279999999999</v>
      </c>
      <c r="Q236" s="39">
        <f t="shared" si="62"/>
        <v>28.483199999999997</v>
      </c>
      <c r="R236" s="39">
        <f t="shared" si="63"/>
        <v>11.393279999999999</v>
      </c>
      <c r="S236" s="38">
        <f t="shared" si="64"/>
        <v>0.11393279999999999</v>
      </c>
      <c r="T236" s="39">
        <f t="shared" si="65"/>
        <v>2.8483199999999997E-2</v>
      </c>
      <c r="U236" s="40">
        <f t="shared" si="66"/>
        <v>1.1393279999999999E-2</v>
      </c>
    </row>
    <row r="237" spans="13:21" x14ac:dyDescent="0.3">
      <c r="M237" s="38">
        <f t="shared" si="58"/>
        <v>1159.1999999999998</v>
      </c>
      <c r="N237" s="39">
        <f t="shared" si="59"/>
        <v>289.79999999999995</v>
      </c>
      <c r="O237" s="40">
        <f t="shared" si="60"/>
        <v>115.91999999999999</v>
      </c>
      <c r="P237" s="38">
        <f t="shared" si="61"/>
        <v>115.91999999999999</v>
      </c>
      <c r="Q237" s="39">
        <f t="shared" si="62"/>
        <v>28.979999999999997</v>
      </c>
      <c r="R237" s="39">
        <f t="shared" si="63"/>
        <v>11.591999999999999</v>
      </c>
      <c r="S237" s="38">
        <f t="shared" si="64"/>
        <v>0.11591999999999998</v>
      </c>
      <c r="T237" s="39">
        <f t="shared" si="65"/>
        <v>2.8979999999999995E-2</v>
      </c>
      <c r="U237" s="40">
        <f t="shared" si="66"/>
        <v>1.1592E-2</v>
      </c>
    </row>
    <row r="238" spans="13:21" x14ac:dyDescent="0.3">
      <c r="M238" s="38">
        <f t="shared" si="58"/>
        <v>1265.184</v>
      </c>
      <c r="N238" s="39">
        <f t="shared" si="59"/>
        <v>316.29599999999999</v>
      </c>
      <c r="O238" s="40">
        <f t="shared" si="60"/>
        <v>126.5184</v>
      </c>
      <c r="P238" s="38">
        <f t="shared" si="61"/>
        <v>126.5184</v>
      </c>
      <c r="Q238" s="39">
        <f t="shared" si="62"/>
        <v>31.6296</v>
      </c>
      <c r="R238" s="39">
        <f t="shared" si="63"/>
        <v>12.651839999999998</v>
      </c>
      <c r="S238" s="38">
        <f t="shared" si="64"/>
        <v>0.1265184</v>
      </c>
      <c r="T238" s="39">
        <f t="shared" si="65"/>
        <v>3.1629600000000001E-2</v>
      </c>
      <c r="U238" s="40">
        <f t="shared" si="66"/>
        <v>1.2651840000000001E-2</v>
      </c>
    </row>
    <row r="239" spans="13:21" x14ac:dyDescent="0.3">
      <c r="M239" s="38">
        <f t="shared" si="58"/>
        <v>1271.8079999999998</v>
      </c>
      <c r="N239" s="39">
        <f t="shared" si="59"/>
        <v>317.95199999999994</v>
      </c>
      <c r="O239" s="40">
        <f t="shared" si="60"/>
        <v>127.18079999999999</v>
      </c>
      <c r="P239" s="38">
        <f t="shared" si="61"/>
        <v>127.18079999999999</v>
      </c>
      <c r="Q239" s="39">
        <f t="shared" si="62"/>
        <v>31.795199999999998</v>
      </c>
      <c r="R239" s="39">
        <f t="shared" si="63"/>
        <v>12.718079999999999</v>
      </c>
      <c r="S239" s="38">
        <f t="shared" si="64"/>
        <v>0.12718079999999998</v>
      </c>
      <c r="T239" s="39">
        <f t="shared" si="65"/>
        <v>3.1795199999999996E-2</v>
      </c>
      <c r="U239" s="40">
        <f t="shared" si="66"/>
        <v>1.271808E-2</v>
      </c>
    </row>
    <row r="240" spans="13:21" x14ac:dyDescent="0.3">
      <c r="M240" s="38">
        <f t="shared" si="58"/>
        <v>1357.9199999999996</v>
      </c>
      <c r="N240" s="39">
        <f t="shared" si="59"/>
        <v>339.4799999999999</v>
      </c>
      <c r="O240" s="40">
        <f t="shared" si="60"/>
        <v>135.79199999999997</v>
      </c>
      <c r="P240" s="38">
        <f t="shared" si="61"/>
        <v>135.79199999999997</v>
      </c>
      <c r="Q240" s="39">
        <f t="shared" si="62"/>
        <v>33.947999999999993</v>
      </c>
      <c r="R240" s="39">
        <f t="shared" si="63"/>
        <v>13.579199999999997</v>
      </c>
      <c r="S240" s="38">
        <f t="shared" si="64"/>
        <v>0.13579199999999997</v>
      </c>
      <c r="T240" s="39">
        <f t="shared" si="65"/>
        <v>3.3947999999999992E-2</v>
      </c>
      <c r="U240" s="40">
        <f t="shared" si="66"/>
        <v>1.3579199999999998E-2</v>
      </c>
    </row>
    <row r="241" spans="13:21" x14ac:dyDescent="0.3">
      <c r="M241" s="38">
        <f t="shared" si="58"/>
        <v>1404.2879999999998</v>
      </c>
      <c r="N241" s="39">
        <f t="shared" si="59"/>
        <v>351.07199999999995</v>
      </c>
      <c r="O241" s="40">
        <f t="shared" si="60"/>
        <v>140.4288</v>
      </c>
      <c r="P241" s="38">
        <f t="shared" si="61"/>
        <v>140.4288</v>
      </c>
      <c r="Q241" s="39">
        <f t="shared" si="62"/>
        <v>35.107199999999999</v>
      </c>
      <c r="R241" s="39">
        <f t="shared" si="63"/>
        <v>14.042879999999998</v>
      </c>
      <c r="S241" s="38">
        <f t="shared" si="64"/>
        <v>0.14042879999999999</v>
      </c>
      <c r="T241" s="39">
        <f t="shared" si="65"/>
        <v>3.5107199999999998E-2</v>
      </c>
      <c r="U241" s="40">
        <f t="shared" si="66"/>
        <v>1.4042879999999999E-2</v>
      </c>
    </row>
    <row r="242" spans="13:21" x14ac:dyDescent="0.3">
      <c r="M242" s="38">
        <f t="shared" si="58"/>
        <v>1424.1599999999999</v>
      </c>
      <c r="N242" s="39">
        <f t="shared" si="59"/>
        <v>356.03999999999996</v>
      </c>
      <c r="O242" s="40">
        <f t="shared" si="60"/>
        <v>142.416</v>
      </c>
      <c r="P242" s="38">
        <f t="shared" si="61"/>
        <v>142.416</v>
      </c>
      <c r="Q242" s="39">
        <f t="shared" si="62"/>
        <v>35.603999999999999</v>
      </c>
      <c r="R242" s="39">
        <f t="shared" si="63"/>
        <v>14.241599999999998</v>
      </c>
      <c r="S242" s="38">
        <f t="shared" si="64"/>
        <v>0.14241599999999999</v>
      </c>
      <c r="T242" s="39">
        <f t="shared" si="65"/>
        <v>3.5603999999999997E-2</v>
      </c>
      <c r="U242" s="40">
        <f t="shared" si="66"/>
        <v>1.4241599999999998E-2</v>
      </c>
    </row>
    <row r="243" spans="13:21" x14ac:dyDescent="0.3">
      <c r="M243" s="38">
        <f t="shared" si="58"/>
        <v>1944</v>
      </c>
      <c r="N243" s="39">
        <f t="shared" si="59"/>
        <v>486</v>
      </c>
      <c r="O243" s="40">
        <f t="shared" si="60"/>
        <v>194.4</v>
      </c>
      <c r="P243" s="38">
        <f t="shared" si="61"/>
        <v>194.4</v>
      </c>
      <c r="Q243" s="39">
        <f t="shared" si="62"/>
        <v>48.6</v>
      </c>
      <c r="R243" s="39">
        <f t="shared" si="63"/>
        <v>19.439999999999998</v>
      </c>
      <c r="S243" s="38">
        <f t="shared" si="64"/>
        <v>0.19439999999999999</v>
      </c>
      <c r="T243" s="39">
        <f t="shared" si="65"/>
        <v>4.8599999999999997E-2</v>
      </c>
      <c r="U243" s="40">
        <f t="shared" si="66"/>
        <v>1.9440000000000002E-2</v>
      </c>
    </row>
    <row r="244" spans="13:21" x14ac:dyDescent="0.3">
      <c r="M244" s="38">
        <f t="shared" si="58"/>
        <v>1944</v>
      </c>
      <c r="N244" s="39">
        <f t="shared" si="59"/>
        <v>486</v>
      </c>
      <c r="O244" s="40">
        <f t="shared" si="60"/>
        <v>194.4</v>
      </c>
      <c r="P244" s="38">
        <f t="shared" si="61"/>
        <v>194.4</v>
      </c>
      <c r="Q244" s="39">
        <f t="shared" si="62"/>
        <v>48.6</v>
      </c>
      <c r="R244" s="39">
        <f t="shared" si="63"/>
        <v>19.439999999999998</v>
      </c>
      <c r="S244" s="38">
        <f t="shared" si="64"/>
        <v>0.19439999999999999</v>
      </c>
      <c r="T244" s="39">
        <f t="shared" si="65"/>
        <v>4.8599999999999997E-2</v>
      </c>
      <c r="U244" s="40">
        <f t="shared" si="66"/>
        <v>1.9440000000000002E-2</v>
      </c>
    </row>
    <row r="245" spans="13:21" x14ac:dyDescent="0.3">
      <c r="M245" s="38">
        <f t="shared" ref="M245:M248" si="67">IF(C151="","",C151*36)</f>
        <v>2116.8000000000002</v>
      </c>
      <c r="N245" s="39">
        <f t="shared" ref="N245:N248" si="68">IF(C151="","",C151*9)</f>
        <v>529.20000000000005</v>
      </c>
      <c r="O245" s="40">
        <f t="shared" ref="O245:O248" si="69">IF(C151="","",C151*3.6)</f>
        <v>211.68</v>
      </c>
      <c r="P245" s="38">
        <f t="shared" ref="P245:P248" si="70">IF(C151="","",C151*3.6)</f>
        <v>211.68</v>
      </c>
      <c r="Q245" s="39">
        <f t="shared" ref="Q245:Q248" si="71">IF(C151="","",C151*0.9)</f>
        <v>52.92</v>
      </c>
      <c r="R245" s="39">
        <f t="shared" ref="R245:R248" si="72">IF(C151="","",C151*0.36)</f>
        <v>21.167999999999999</v>
      </c>
      <c r="S245" s="38">
        <f t="shared" ref="S245:S248" si="73">IF(C151="","",C151*(0.0036))</f>
        <v>0.21168000000000001</v>
      </c>
      <c r="T245" s="39">
        <f t="shared" ref="T245:T248" si="74">IF(C151="","",C151*(0.0009))</f>
        <v>5.2920000000000002E-2</v>
      </c>
      <c r="U245" s="40">
        <f t="shared" ref="U245:U248" si="75">IF(C151="","",C151*(0.00036))</f>
        <v>2.1168000000000003E-2</v>
      </c>
    </row>
    <row r="246" spans="13:21" x14ac:dyDescent="0.3">
      <c r="M246" s="38">
        <f t="shared" si="67"/>
        <v>2548.8000000000002</v>
      </c>
      <c r="N246" s="39">
        <f t="shared" si="68"/>
        <v>637.20000000000005</v>
      </c>
      <c r="O246" s="40">
        <f t="shared" si="69"/>
        <v>254.88000000000005</v>
      </c>
      <c r="P246" s="38">
        <f t="shared" si="70"/>
        <v>254.88000000000005</v>
      </c>
      <c r="Q246" s="39">
        <f t="shared" si="71"/>
        <v>63.720000000000013</v>
      </c>
      <c r="R246" s="39">
        <f t="shared" si="72"/>
        <v>25.488000000000003</v>
      </c>
      <c r="S246" s="38">
        <f t="shared" si="73"/>
        <v>0.25488000000000005</v>
      </c>
      <c r="T246" s="39">
        <f t="shared" si="74"/>
        <v>6.3720000000000013E-2</v>
      </c>
      <c r="U246" s="40">
        <f t="shared" si="75"/>
        <v>2.5488000000000007E-2</v>
      </c>
    </row>
    <row r="247" spans="13:21" x14ac:dyDescent="0.3">
      <c r="M247" s="38">
        <f t="shared" si="67"/>
        <v>2574.7199999999998</v>
      </c>
      <c r="N247" s="39">
        <f t="shared" si="68"/>
        <v>643.67999999999995</v>
      </c>
      <c r="O247" s="40">
        <f t="shared" si="69"/>
        <v>257.47199999999998</v>
      </c>
      <c r="P247" s="38">
        <f t="shared" si="70"/>
        <v>257.47199999999998</v>
      </c>
      <c r="Q247" s="39">
        <f t="shared" si="71"/>
        <v>64.367999999999995</v>
      </c>
      <c r="R247" s="39">
        <f t="shared" si="72"/>
        <v>25.747199999999996</v>
      </c>
      <c r="S247" s="38">
        <f t="shared" si="73"/>
        <v>0.25747199999999998</v>
      </c>
      <c r="T247" s="39">
        <f t="shared" si="74"/>
        <v>6.4367999999999995E-2</v>
      </c>
      <c r="U247" s="40">
        <f t="shared" si="75"/>
        <v>2.5747200000000001E-2</v>
      </c>
    </row>
    <row r="248" spans="13:21" x14ac:dyDescent="0.3">
      <c r="M248" s="38">
        <f t="shared" si="67"/>
        <v>3481.92</v>
      </c>
      <c r="N248" s="39">
        <f t="shared" si="68"/>
        <v>870.48</v>
      </c>
      <c r="O248" s="40">
        <f t="shared" si="69"/>
        <v>348.19200000000001</v>
      </c>
      <c r="P248" s="38">
        <f t="shared" si="70"/>
        <v>348.19200000000001</v>
      </c>
      <c r="Q248" s="39">
        <f t="shared" si="71"/>
        <v>87.048000000000002</v>
      </c>
      <c r="R248" s="39">
        <f t="shared" si="72"/>
        <v>34.819199999999995</v>
      </c>
      <c r="S248" s="38">
        <f t="shared" si="73"/>
        <v>0.348192</v>
      </c>
      <c r="T248" s="39">
        <f t="shared" si="74"/>
        <v>8.7048E-2</v>
      </c>
      <c r="U248" s="40">
        <f t="shared" si="75"/>
        <v>3.4819200000000002E-2</v>
      </c>
    </row>
    <row r="249" spans="13:21" x14ac:dyDescent="0.3">
      <c r="M249" s="38">
        <f t="shared" ref="M249:M280" si="76">IF(D55="","",D55*36)</f>
        <v>119.88</v>
      </c>
      <c r="N249" s="39">
        <f t="shared" ref="N249:N280" si="77">IF(D55="","",D55*9)</f>
        <v>29.97</v>
      </c>
      <c r="O249" s="40">
        <f t="shared" ref="O249:O280" si="78">IF(D55="","",D55*3.6)</f>
        <v>11.988000000000001</v>
      </c>
      <c r="P249" s="38">
        <f t="shared" ref="P249:P280" si="79">IF(D55="","",D55*3.6)</f>
        <v>11.988000000000001</v>
      </c>
      <c r="Q249" s="39">
        <f t="shared" ref="Q249:Q280" si="80">IF(D55="","",D55*0.9)</f>
        <v>2.9970000000000003</v>
      </c>
      <c r="R249" s="39">
        <f t="shared" ref="R249:R280" si="81">IF(D55="","",D55*0.36)</f>
        <v>1.1988000000000001</v>
      </c>
      <c r="S249" s="38">
        <f t="shared" ref="S249:S280" si="82">IF(D55="","",D55*(0.0036))</f>
        <v>1.1988E-2</v>
      </c>
      <c r="T249" s="39">
        <f t="shared" ref="T249:T280" si="83">IF(D55="","",D55*(0.0009))</f>
        <v>2.9970000000000001E-3</v>
      </c>
      <c r="U249" s="40">
        <f t="shared" ref="U249:U280" si="84">IF(D55="","",D55*(0.00036))</f>
        <v>1.1988000000000001E-3</v>
      </c>
    </row>
    <row r="250" spans="13:21" x14ac:dyDescent="0.3">
      <c r="M250" s="38">
        <f t="shared" si="76"/>
        <v>122.03999999999999</v>
      </c>
      <c r="N250" s="39">
        <f t="shared" si="77"/>
        <v>30.509999999999998</v>
      </c>
      <c r="O250" s="40">
        <f t="shared" si="78"/>
        <v>12.203999999999999</v>
      </c>
      <c r="P250" s="38">
        <f t="shared" si="79"/>
        <v>12.203999999999999</v>
      </c>
      <c r="Q250" s="39">
        <f t="shared" si="80"/>
        <v>3.0509999999999997</v>
      </c>
      <c r="R250" s="39">
        <f t="shared" si="81"/>
        <v>1.2203999999999999</v>
      </c>
      <c r="S250" s="38">
        <f t="shared" si="82"/>
        <v>1.2203999999999998E-2</v>
      </c>
      <c r="T250" s="39">
        <f t="shared" si="83"/>
        <v>3.0509999999999995E-3</v>
      </c>
      <c r="U250" s="40">
        <f t="shared" si="84"/>
        <v>1.2204E-3</v>
      </c>
    </row>
    <row r="251" spans="13:21" x14ac:dyDescent="0.3">
      <c r="M251" s="38">
        <f t="shared" si="76"/>
        <v>142.56</v>
      </c>
      <c r="N251" s="39">
        <f t="shared" si="77"/>
        <v>35.64</v>
      </c>
      <c r="O251" s="40">
        <f t="shared" si="78"/>
        <v>14.256</v>
      </c>
      <c r="P251" s="38">
        <f t="shared" si="79"/>
        <v>14.256</v>
      </c>
      <c r="Q251" s="39">
        <f t="shared" si="80"/>
        <v>3.5640000000000001</v>
      </c>
      <c r="R251" s="39">
        <f t="shared" si="81"/>
        <v>1.4256</v>
      </c>
      <c r="S251" s="38">
        <f t="shared" si="82"/>
        <v>1.4256E-2</v>
      </c>
      <c r="T251" s="39">
        <f t="shared" si="83"/>
        <v>3.5639999999999999E-3</v>
      </c>
      <c r="U251" s="40">
        <f t="shared" si="84"/>
        <v>1.4256000000000002E-3</v>
      </c>
    </row>
    <row r="252" spans="13:21" x14ac:dyDescent="0.3">
      <c r="M252" s="38">
        <f t="shared" si="76"/>
        <v>142.56</v>
      </c>
      <c r="N252" s="39">
        <f t="shared" si="77"/>
        <v>35.64</v>
      </c>
      <c r="O252" s="40">
        <f t="shared" si="78"/>
        <v>14.256</v>
      </c>
      <c r="P252" s="38">
        <f t="shared" si="79"/>
        <v>14.256</v>
      </c>
      <c r="Q252" s="39">
        <f t="shared" si="80"/>
        <v>3.5640000000000001</v>
      </c>
      <c r="R252" s="39">
        <f t="shared" si="81"/>
        <v>1.4256</v>
      </c>
      <c r="S252" s="38">
        <f t="shared" si="82"/>
        <v>1.4256E-2</v>
      </c>
      <c r="T252" s="39">
        <f t="shared" si="83"/>
        <v>3.5639999999999999E-3</v>
      </c>
      <c r="U252" s="40">
        <f t="shared" si="84"/>
        <v>1.4256000000000002E-3</v>
      </c>
    </row>
    <row r="253" spans="13:21" x14ac:dyDescent="0.3">
      <c r="M253" s="38">
        <f t="shared" si="76"/>
        <v>1016.928</v>
      </c>
      <c r="N253" s="39">
        <f t="shared" si="77"/>
        <v>254.232</v>
      </c>
      <c r="O253" s="40">
        <f t="shared" si="78"/>
        <v>101.69280000000001</v>
      </c>
      <c r="P253" s="38">
        <f t="shared" si="79"/>
        <v>101.69280000000001</v>
      </c>
      <c r="Q253" s="39">
        <f t="shared" si="80"/>
        <v>25.423200000000001</v>
      </c>
      <c r="R253" s="39">
        <f t="shared" si="81"/>
        <v>10.169280000000001</v>
      </c>
      <c r="S253" s="38">
        <f t="shared" si="82"/>
        <v>0.1016928</v>
      </c>
      <c r="T253" s="39">
        <f t="shared" si="83"/>
        <v>2.54232E-2</v>
      </c>
      <c r="U253" s="40">
        <f t="shared" si="84"/>
        <v>1.0169280000000001E-2</v>
      </c>
    </row>
    <row r="254" spans="13:21" x14ac:dyDescent="0.3">
      <c r="M254" s="38">
        <f t="shared" si="76"/>
        <v>1070.8559999999998</v>
      </c>
      <c r="N254" s="39">
        <f t="shared" si="77"/>
        <v>267.71399999999994</v>
      </c>
      <c r="O254" s="40">
        <f t="shared" si="78"/>
        <v>107.08559999999999</v>
      </c>
      <c r="P254" s="38">
        <f t="shared" si="79"/>
        <v>107.08559999999999</v>
      </c>
      <c r="Q254" s="39">
        <f t="shared" si="80"/>
        <v>26.771399999999996</v>
      </c>
      <c r="R254" s="39">
        <f t="shared" si="81"/>
        <v>10.708559999999999</v>
      </c>
      <c r="S254" s="38">
        <f t="shared" si="82"/>
        <v>0.10708559999999998</v>
      </c>
      <c r="T254" s="39">
        <f t="shared" si="83"/>
        <v>2.6771399999999994E-2</v>
      </c>
      <c r="U254" s="40">
        <f t="shared" si="84"/>
        <v>1.0708559999999999E-2</v>
      </c>
    </row>
    <row r="255" spans="13:21" x14ac:dyDescent="0.3">
      <c r="M255" s="38">
        <f t="shared" si="76"/>
        <v>1109.3759999999997</v>
      </c>
      <c r="N255" s="39">
        <f t="shared" si="77"/>
        <v>277.34399999999994</v>
      </c>
      <c r="O255" s="40">
        <f t="shared" si="78"/>
        <v>110.93759999999999</v>
      </c>
      <c r="P255" s="38">
        <f t="shared" si="79"/>
        <v>110.93759999999999</v>
      </c>
      <c r="Q255" s="39">
        <f t="shared" si="80"/>
        <v>27.734399999999997</v>
      </c>
      <c r="R255" s="39">
        <f t="shared" si="81"/>
        <v>11.093759999999998</v>
      </c>
      <c r="S255" s="38">
        <f t="shared" si="82"/>
        <v>0.11093759999999998</v>
      </c>
      <c r="T255" s="39">
        <f t="shared" si="83"/>
        <v>2.7734399999999996E-2</v>
      </c>
      <c r="U255" s="40">
        <f t="shared" si="84"/>
        <v>1.1093759999999999E-2</v>
      </c>
    </row>
    <row r="256" spans="13:21" x14ac:dyDescent="0.3">
      <c r="M256" s="38">
        <f t="shared" si="76"/>
        <v>1109.3759999999997</v>
      </c>
      <c r="N256" s="39">
        <f t="shared" si="77"/>
        <v>277.34399999999994</v>
      </c>
      <c r="O256" s="40">
        <f t="shared" si="78"/>
        <v>110.93759999999999</v>
      </c>
      <c r="P256" s="38">
        <f t="shared" si="79"/>
        <v>110.93759999999999</v>
      </c>
      <c r="Q256" s="39">
        <f t="shared" si="80"/>
        <v>27.734399999999997</v>
      </c>
      <c r="R256" s="39">
        <f t="shared" si="81"/>
        <v>11.093759999999998</v>
      </c>
      <c r="S256" s="38">
        <f t="shared" si="82"/>
        <v>0.11093759999999998</v>
      </c>
      <c r="T256" s="39">
        <f t="shared" si="83"/>
        <v>2.7734399999999996E-2</v>
      </c>
      <c r="U256" s="40">
        <f t="shared" si="84"/>
        <v>1.1093759999999999E-2</v>
      </c>
    </row>
    <row r="257" spans="13:21" x14ac:dyDescent="0.3">
      <c r="M257" s="38">
        <f t="shared" si="76"/>
        <v>1109.3759999999997</v>
      </c>
      <c r="N257" s="39">
        <f t="shared" si="77"/>
        <v>277.34399999999994</v>
      </c>
      <c r="O257" s="40">
        <f t="shared" si="78"/>
        <v>110.93759999999999</v>
      </c>
      <c r="P257" s="38">
        <f t="shared" si="79"/>
        <v>110.93759999999999</v>
      </c>
      <c r="Q257" s="39">
        <f t="shared" si="80"/>
        <v>27.734399999999997</v>
      </c>
      <c r="R257" s="39">
        <f t="shared" si="81"/>
        <v>11.093759999999998</v>
      </c>
      <c r="S257" s="38">
        <f t="shared" si="82"/>
        <v>0.11093759999999998</v>
      </c>
      <c r="T257" s="39">
        <f t="shared" si="83"/>
        <v>2.7734399999999996E-2</v>
      </c>
      <c r="U257" s="40">
        <f t="shared" si="84"/>
        <v>1.1093759999999999E-2</v>
      </c>
    </row>
    <row r="258" spans="13:21" x14ac:dyDescent="0.3">
      <c r="M258" s="38">
        <f t="shared" si="76"/>
        <v>1251.8999999999999</v>
      </c>
      <c r="N258" s="39">
        <f t="shared" si="77"/>
        <v>312.97499999999997</v>
      </c>
      <c r="O258" s="40">
        <f t="shared" si="78"/>
        <v>125.19</v>
      </c>
      <c r="P258" s="38">
        <f t="shared" si="79"/>
        <v>125.19</v>
      </c>
      <c r="Q258" s="39">
        <f t="shared" si="80"/>
        <v>31.297499999999999</v>
      </c>
      <c r="R258" s="39">
        <f t="shared" si="81"/>
        <v>12.518999999999998</v>
      </c>
      <c r="S258" s="38">
        <f t="shared" si="82"/>
        <v>0.12519</v>
      </c>
      <c r="T258" s="39">
        <f t="shared" si="83"/>
        <v>3.1297499999999999E-2</v>
      </c>
      <c r="U258" s="40">
        <f t="shared" si="84"/>
        <v>1.2519000000000001E-2</v>
      </c>
    </row>
    <row r="259" spans="13:21" x14ac:dyDescent="0.3">
      <c r="M259" s="38">
        <f t="shared" si="76"/>
        <v>1251.8999999999999</v>
      </c>
      <c r="N259" s="39">
        <f t="shared" si="77"/>
        <v>312.97499999999997</v>
      </c>
      <c r="O259" s="40">
        <f t="shared" si="78"/>
        <v>125.19</v>
      </c>
      <c r="P259" s="38">
        <f t="shared" si="79"/>
        <v>125.19</v>
      </c>
      <c r="Q259" s="39">
        <f t="shared" si="80"/>
        <v>31.297499999999999</v>
      </c>
      <c r="R259" s="39">
        <f t="shared" si="81"/>
        <v>12.518999999999998</v>
      </c>
      <c r="S259" s="38">
        <f t="shared" si="82"/>
        <v>0.12519</v>
      </c>
      <c r="T259" s="39">
        <f t="shared" si="83"/>
        <v>3.1297499999999999E-2</v>
      </c>
      <c r="U259" s="40">
        <f t="shared" si="84"/>
        <v>1.2519000000000001E-2</v>
      </c>
    </row>
    <row r="260" spans="13:21" x14ac:dyDescent="0.3">
      <c r="M260" s="38">
        <f t="shared" si="76"/>
        <v>1267.3079999999998</v>
      </c>
      <c r="N260" s="39">
        <f t="shared" si="77"/>
        <v>316.82699999999994</v>
      </c>
      <c r="O260" s="40">
        <f t="shared" si="78"/>
        <v>126.73079999999999</v>
      </c>
      <c r="P260" s="38">
        <f t="shared" si="79"/>
        <v>126.73079999999999</v>
      </c>
      <c r="Q260" s="39">
        <f t="shared" si="80"/>
        <v>31.682699999999997</v>
      </c>
      <c r="R260" s="39">
        <f t="shared" si="81"/>
        <v>12.673079999999999</v>
      </c>
      <c r="S260" s="38">
        <f t="shared" si="82"/>
        <v>0.12673079999999998</v>
      </c>
      <c r="T260" s="39">
        <f t="shared" si="83"/>
        <v>3.1682699999999994E-2</v>
      </c>
      <c r="U260" s="40">
        <f t="shared" si="84"/>
        <v>1.267308E-2</v>
      </c>
    </row>
    <row r="261" spans="13:21" x14ac:dyDescent="0.3">
      <c r="M261" s="38">
        <f t="shared" si="76"/>
        <v>982.80000000000007</v>
      </c>
      <c r="N261" s="39">
        <f t="shared" si="77"/>
        <v>245.70000000000002</v>
      </c>
      <c r="O261" s="40">
        <f t="shared" si="78"/>
        <v>98.28</v>
      </c>
      <c r="P261" s="38">
        <f t="shared" si="79"/>
        <v>98.28</v>
      </c>
      <c r="Q261" s="39">
        <f t="shared" si="80"/>
        <v>24.57</v>
      </c>
      <c r="R261" s="39">
        <f t="shared" si="81"/>
        <v>9.8279999999999994</v>
      </c>
      <c r="S261" s="38">
        <f t="shared" si="82"/>
        <v>9.8280000000000006E-2</v>
      </c>
      <c r="T261" s="39">
        <f t="shared" si="83"/>
        <v>2.4570000000000002E-2</v>
      </c>
      <c r="U261" s="40">
        <f t="shared" si="84"/>
        <v>9.8280000000000017E-3</v>
      </c>
    </row>
    <row r="262" spans="13:21" x14ac:dyDescent="0.3">
      <c r="M262" s="38">
        <f t="shared" si="76"/>
        <v>996.30000000000007</v>
      </c>
      <c r="N262" s="39">
        <f t="shared" si="77"/>
        <v>249.07500000000002</v>
      </c>
      <c r="O262" s="40">
        <f t="shared" si="78"/>
        <v>99.63000000000001</v>
      </c>
      <c r="P262" s="38">
        <f t="shared" si="79"/>
        <v>99.63000000000001</v>
      </c>
      <c r="Q262" s="39">
        <f t="shared" si="80"/>
        <v>24.907500000000002</v>
      </c>
      <c r="R262" s="39">
        <f t="shared" si="81"/>
        <v>9.9629999999999992</v>
      </c>
      <c r="S262" s="38">
        <f t="shared" si="82"/>
        <v>9.9629999999999996E-2</v>
      </c>
      <c r="T262" s="39">
        <f t="shared" si="83"/>
        <v>2.4907499999999999E-2</v>
      </c>
      <c r="U262" s="40">
        <f t="shared" si="84"/>
        <v>9.9630000000000014E-3</v>
      </c>
    </row>
    <row r="263" spans="13:21" x14ac:dyDescent="0.3">
      <c r="M263" s="38">
        <f t="shared" si="76"/>
        <v>1080</v>
      </c>
      <c r="N263" s="39">
        <f t="shared" si="77"/>
        <v>270</v>
      </c>
      <c r="O263" s="40">
        <f t="shared" si="78"/>
        <v>108</v>
      </c>
      <c r="P263" s="38">
        <f t="shared" si="79"/>
        <v>108</v>
      </c>
      <c r="Q263" s="39">
        <f t="shared" si="80"/>
        <v>27</v>
      </c>
      <c r="R263" s="39">
        <f t="shared" si="81"/>
        <v>10.799999999999999</v>
      </c>
      <c r="S263" s="38">
        <f t="shared" si="82"/>
        <v>0.108</v>
      </c>
      <c r="T263" s="39">
        <f t="shared" si="83"/>
        <v>2.7E-2</v>
      </c>
      <c r="U263" s="40">
        <f t="shared" si="84"/>
        <v>1.0800000000000001E-2</v>
      </c>
    </row>
    <row r="264" spans="13:21" x14ac:dyDescent="0.3">
      <c r="M264" s="38">
        <f t="shared" si="76"/>
        <v>1144.8</v>
      </c>
      <c r="N264" s="39">
        <f t="shared" si="77"/>
        <v>286.2</v>
      </c>
      <c r="O264" s="40">
        <f t="shared" si="78"/>
        <v>114.48</v>
      </c>
      <c r="P264" s="38">
        <f t="shared" si="79"/>
        <v>114.48</v>
      </c>
      <c r="Q264" s="39">
        <f t="shared" si="80"/>
        <v>28.62</v>
      </c>
      <c r="R264" s="39">
        <f t="shared" si="81"/>
        <v>11.448</v>
      </c>
      <c r="S264" s="38">
        <f t="shared" si="82"/>
        <v>0.11448</v>
      </c>
      <c r="T264" s="39">
        <f t="shared" si="83"/>
        <v>2.862E-2</v>
      </c>
      <c r="U264" s="40">
        <f t="shared" si="84"/>
        <v>1.1448000000000002E-2</v>
      </c>
    </row>
    <row r="265" spans="13:21" x14ac:dyDescent="0.3">
      <c r="M265" s="38">
        <f t="shared" si="76"/>
        <v>1144.8</v>
      </c>
      <c r="N265" s="39">
        <f t="shared" si="77"/>
        <v>286.2</v>
      </c>
      <c r="O265" s="40">
        <f t="shared" si="78"/>
        <v>114.48</v>
      </c>
      <c r="P265" s="38">
        <f t="shared" si="79"/>
        <v>114.48</v>
      </c>
      <c r="Q265" s="39">
        <f t="shared" si="80"/>
        <v>28.62</v>
      </c>
      <c r="R265" s="39">
        <f t="shared" si="81"/>
        <v>11.448</v>
      </c>
      <c r="S265" s="38">
        <f t="shared" si="82"/>
        <v>0.11448</v>
      </c>
      <c r="T265" s="39">
        <f t="shared" si="83"/>
        <v>2.862E-2</v>
      </c>
      <c r="U265" s="40">
        <f t="shared" si="84"/>
        <v>1.1448000000000002E-2</v>
      </c>
    </row>
    <row r="266" spans="13:21" x14ac:dyDescent="0.3">
      <c r="M266" s="38">
        <f t="shared" si="76"/>
        <v>1177.2</v>
      </c>
      <c r="N266" s="39">
        <f t="shared" si="77"/>
        <v>294.3</v>
      </c>
      <c r="O266" s="40">
        <f t="shared" si="78"/>
        <v>117.72000000000001</v>
      </c>
      <c r="P266" s="38">
        <f t="shared" si="79"/>
        <v>117.72000000000001</v>
      </c>
      <c r="Q266" s="39">
        <f t="shared" si="80"/>
        <v>29.430000000000003</v>
      </c>
      <c r="R266" s="39">
        <f t="shared" si="81"/>
        <v>11.772</v>
      </c>
      <c r="S266" s="38">
        <f t="shared" si="82"/>
        <v>0.11772000000000001</v>
      </c>
      <c r="T266" s="39">
        <f t="shared" si="83"/>
        <v>2.9430000000000001E-2</v>
      </c>
      <c r="U266" s="40">
        <f t="shared" si="84"/>
        <v>1.1772000000000001E-2</v>
      </c>
    </row>
    <row r="267" spans="13:21" x14ac:dyDescent="0.3">
      <c r="M267" s="38">
        <f t="shared" si="76"/>
        <v>1198.8000000000002</v>
      </c>
      <c r="N267" s="39">
        <f t="shared" si="77"/>
        <v>299.70000000000005</v>
      </c>
      <c r="O267" s="40">
        <f t="shared" si="78"/>
        <v>119.88000000000002</v>
      </c>
      <c r="P267" s="38">
        <f t="shared" si="79"/>
        <v>119.88000000000002</v>
      </c>
      <c r="Q267" s="39">
        <f t="shared" si="80"/>
        <v>29.970000000000006</v>
      </c>
      <c r="R267" s="39">
        <f t="shared" si="81"/>
        <v>11.988000000000001</v>
      </c>
      <c r="S267" s="38">
        <f t="shared" si="82"/>
        <v>0.11988000000000001</v>
      </c>
      <c r="T267" s="39">
        <f t="shared" si="83"/>
        <v>2.9970000000000004E-2</v>
      </c>
      <c r="U267" s="40">
        <f t="shared" si="84"/>
        <v>1.1988000000000002E-2</v>
      </c>
    </row>
    <row r="268" spans="13:21" x14ac:dyDescent="0.3">
      <c r="M268" s="38">
        <f t="shared" si="76"/>
        <v>1209.6000000000001</v>
      </c>
      <c r="N268" s="39">
        <f t="shared" si="77"/>
        <v>302.40000000000003</v>
      </c>
      <c r="O268" s="40">
        <f t="shared" si="78"/>
        <v>120.96000000000001</v>
      </c>
      <c r="P268" s="38">
        <f t="shared" si="79"/>
        <v>120.96000000000001</v>
      </c>
      <c r="Q268" s="39">
        <f t="shared" si="80"/>
        <v>30.240000000000002</v>
      </c>
      <c r="R268" s="39">
        <f t="shared" si="81"/>
        <v>12.096</v>
      </c>
      <c r="S268" s="38">
        <f t="shared" si="82"/>
        <v>0.12096</v>
      </c>
      <c r="T268" s="39">
        <f t="shared" si="83"/>
        <v>3.024E-2</v>
      </c>
      <c r="U268" s="40">
        <f t="shared" si="84"/>
        <v>1.2096000000000001E-2</v>
      </c>
    </row>
    <row r="269" spans="13:21" x14ac:dyDescent="0.3">
      <c r="M269" s="38">
        <f t="shared" si="76"/>
        <v>1209.6000000000001</v>
      </c>
      <c r="N269" s="39">
        <f t="shared" si="77"/>
        <v>302.40000000000003</v>
      </c>
      <c r="O269" s="40">
        <f t="shared" si="78"/>
        <v>120.96000000000001</v>
      </c>
      <c r="P269" s="38">
        <f t="shared" si="79"/>
        <v>120.96000000000001</v>
      </c>
      <c r="Q269" s="39">
        <f t="shared" si="80"/>
        <v>30.240000000000002</v>
      </c>
      <c r="R269" s="39">
        <f t="shared" si="81"/>
        <v>12.096</v>
      </c>
      <c r="S269" s="38">
        <f t="shared" si="82"/>
        <v>0.12096</v>
      </c>
      <c r="T269" s="39">
        <f t="shared" si="83"/>
        <v>3.024E-2</v>
      </c>
      <c r="U269" s="40">
        <f t="shared" si="84"/>
        <v>1.2096000000000001E-2</v>
      </c>
    </row>
    <row r="270" spans="13:21" x14ac:dyDescent="0.3">
      <c r="M270" s="38">
        <f t="shared" si="76"/>
        <v>1209.6000000000001</v>
      </c>
      <c r="N270" s="39">
        <f t="shared" si="77"/>
        <v>302.40000000000003</v>
      </c>
      <c r="O270" s="40">
        <f t="shared" si="78"/>
        <v>120.96000000000001</v>
      </c>
      <c r="P270" s="38">
        <f t="shared" si="79"/>
        <v>120.96000000000001</v>
      </c>
      <c r="Q270" s="39">
        <f t="shared" si="80"/>
        <v>30.240000000000002</v>
      </c>
      <c r="R270" s="39">
        <f t="shared" si="81"/>
        <v>12.096</v>
      </c>
      <c r="S270" s="38">
        <f t="shared" si="82"/>
        <v>0.12096</v>
      </c>
      <c r="T270" s="39">
        <f t="shared" si="83"/>
        <v>3.024E-2</v>
      </c>
      <c r="U270" s="40">
        <f t="shared" si="84"/>
        <v>1.2096000000000001E-2</v>
      </c>
    </row>
    <row r="271" spans="13:21" x14ac:dyDescent="0.3">
      <c r="M271" s="38">
        <f t="shared" si="76"/>
        <v>1228.5</v>
      </c>
      <c r="N271" s="39">
        <f t="shared" si="77"/>
        <v>307.125</v>
      </c>
      <c r="O271" s="40">
        <f t="shared" si="78"/>
        <v>122.85000000000001</v>
      </c>
      <c r="P271" s="38">
        <f t="shared" si="79"/>
        <v>122.85000000000001</v>
      </c>
      <c r="Q271" s="39">
        <f t="shared" si="80"/>
        <v>30.712500000000002</v>
      </c>
      <c r="R271" s="39">
        <f t="shared" si="81"/>
        <v>12.285</v>
      </c>
      <c r="S271" s="38">
        <f t="shared" si="82"/>
        <v>0.12285</v>
      </c>
      <c r="T271" s="39">
        <f t="shared" si="83"/>
        <v>3.07125E-2</v>
      </c>
      <c r="U271" s="40">
        <f t="shared" si="84"/>
        <v>1.2285000000000001E-2</v>
      </c>
    </row>
    <row r="272" spans="13:21" x14ac:dyDescent="0.3">
      <c r="M272" s="38">
        <f t="shared" si="76"/>
        <v>1236.6000000000001</v>
      </c>
      <c r="N272" s="39">
        <f t="shared" si="77"/>
        <v>309.15000000000003</v>
      </c>
      <c r="O272" s="40">
        <f t="shared" si="78"/>
        <v>123.66000000000001</v>
      </c>
      <c r="P272" s="38">
        <f t="shared" si="79"/>
        <v>123.66000000000001</v>
      </c>
      <c r="Q272" s="39">
        <f t="shared" si="80"/>
        <v>30.915000000000003</v>
      </c>
      <c r="R272" s="39">
        <f t="shared" si="81"/>
        <v>12.366</v>
      </c>
      <c r="S272" s="38">
        <f t="shared" si="82"/>
        <v>0.12366000000000001</v>
      </c>
      <c r="T272" s="39">
        <f t="shared" si="83"/>
        <v>3.0915000000000002E-2</v>
      </c>
      <c r="U272" s="40">
        <f t="shared" si="84"/>
        <v>1.2366000000000002E-2</v>
      </c>
    </row>
    <row r="273" spans="13:21" x14ac:dyDescent="0.3">
      <c r="M273" s="38">
        <f t="shared" si="76"/>
        <v>1236.6000000000001</v>
      </c>
      <c r="N273" s="39">
        <f t="shared" si="77"/>
        <v>309.15000000000003</v>
      </c>
      <c r="O273" s="40">
        <f t="shared" si="78"/>
        <v>123.66000000000001</v>
      </c>
      <c r="P273" s="38">
        <f t="shared" si="79"/>
        <v>123.66000000000001</v>
      </c>
      <c r="Q273" s="39">
        <f t="shared" si="80"/>
        <v>30.915000000000003</v>
      </c>
      <c r="R273" s="39">
        <f t="shared" si="81"/>
        <v>12.366</v>
      </c>
      <c r="S273" s="38">
        <f t="shared" si="82"/>
        <v>0.12366000000000001</v>
      </c>
      <c r="T273" s="39">
        <f t="shared" si="83"/>
        <v>3.0915000000000002E-2</v>
      </c>
      <c r="U273" s="40">
        <f t="shared" si="84"/>
        <v>1.2366000000000002E-2</v>
      </c>
    </row>
    <row r="274" spans="13:21" x14ac:dyDescent="0.3">
      <c r="M274" s="38">
        <f t="shared" si="76"/>
        <v>1274.3999999999999</v>
      </c>
      <c r="N274" s="39">
        <f t="shared" si="77"/>
        <v>318.59999999999997</v>
      </c>
      <c r="O274" s="40">
        <f t="shared" si="78"/>
        <v>127.44</v>
      </c>
      <c r="P274" s="38">
        <f t="shared" si="79"/>
        <v>127.44</v>
      </c>
      <c r="Q274" s="39">
        <f t="shared" si="80"/>
        <v>31.86</v>
      </c>
      <c r="R274" s="39">
        <f t="shared" si="81"/>
        <v>12.744</v>
      </c>
      <c r="S274" s="38">
        <f t="shared" si="82"/>
        <v>0.12744</v>
      </c>
      <c r="T274" s="39">
        <f t="shared" si="83"/>
        <v>3.1859999999999999E-2</v>
      </c>
      <c r="U274" s="40">
        <f t="shared" si="84"/>
        <v>1.2744E-2</v>
      </c>
    </row>
    <row r="275" spans="13:21" x14ac:dyDescent="0.3">
      <c r="M275" s="38">
        <f t="shared" si="76"/>
        <v>1296</v>
      </c>
      <c r="N275" s="39">
        <f t="shared" si="77"/>
        <v>324</v>
      </c>
      <c r="O275" s="40">
        <f t="shared" si="78"/>
        <v>129.6</v>
      </c>
      <c r="P275" s="38">
        <f t="shared" si="79"/>
        <v>129.6</v>
      </c>
      <c r="Q275" s="39">
        <f t="shared" si="80"/>
        <v>32.4</v>
      </c>
      <c r="R275" s="39">
        <f t="shared" si="81"/>
        <v>12.959999999999999</v>
      </c>
      <c r="S275" s="38">
        <f t="shared" si="82"/>
        <v>0.12959999999999999</v>
      </c>
      <c r="T275" s="39">
        <f t="shared" si="83"/>
        <v>3.2399999999999998E-2</v>
      </c>
      <c r="U275" s="40">
        <f t="shared" si="84"/>
        <v>1.2960000000000001E-2</v>
      </c>
    </row>
    <row r="276" spans="13:21" x14ac:dyDescent="0.3">
      <c r="M276" s="38">
        <f t="shared" si="76"/>
        <v>1296</v>
      </c>
      <c r="N276" s="39">
        <f t="shared" si="77"/>
        <v>324</v>
      </c>
      <c r="O276" s="40">
        <f t="shared" si="78"/>
        <v>129.6</v>
      </c>
      <c r="P276" s="38">
        <f t="shared" si="79"/>
        <v>129.6</v>
      </c>
      <c r="Q276" s="39">
        <f t="shared" si="80"/>
        <v>32.4</v>
      </c>
      <c r="R276" s="39">
        <f t="shared" si="81"/>
        <v>12.959999999999999</v>
      </c>
      <c r="S276" s="38">
        <f t="shared" si="82"/>
        <v>0.12959999999999999</v>
      </c>
      <c r="T276" s="39">
        <f t="shared" si="83"/>
        <v>3.2399999999999998E-2</v>
      </c>
      <c r="U276" s="40">
        <f t="shared" si="84"/>
        <v>1.2960000000000001E-2</v>
      </c>
    </row>
    <row r="277" spans="13:21" x14ac:dyDescent="0.3">
      <c r="M277" s="38">
        <f t="shared" si="76"/>
        <v>1296</v>
      </c>
      <c r="N277" s="39">
        <f t="shared" si="77"/>
        <v>324</v>
      </c>
      <c r="O277" s="40">
        <f t="shared" si="78"/>
        <v>129.6</v>
      </c>
      <c r="P277" s="38">
        <f t="shared" si="79"/>
        <v>129.6</v>
      </c>
      <c r="Q277" s="39">
        <f t="shared" si="80"/>
        <v>32.4</v>
      </c>
      <c r="R277" s="39">
        <f t="shared" si="81"/>
        <v>12.959999999999999</v>
      </c>
      <c r="S277" s="38">
        <f t="shared" si="82"/>
        <v>0.12959999999999999</v>
      </c>
      <c r="T277" s="39">
        <f t="shared" si="83"/>
        <v>3.2399999999999998E-2</v>
      </c>
      <c r="U277" s="40">
        <f t="shared" si="84"/>
        <v>1.2960000000000001E-2</v>
      </c>
    </row>
    <row r="278" spans="13:21" x14ac:dyDescent="0.3">
      <c r="M278" s="38">
        <f t="shared" si="76"/>
        <v>1360.8</v>
      </c>
      <c r="N278" s="39">
        <f t="shared" si="77"/>
        <v>340.2</v>
      </c>
      <c r="O278" s="40">
        <f t="shared" si="78"/>
        <v>136.07999999999998</v>
      </c>
      <c r="P278" s="38">
        <f t="shared" si="79"/>
        <v>136.07999999999998</v>
      </c>
      <c r="Q278" s="39">
        <f t="shared" si="80"/>
        <v>34.019999999999996</v>
      </c>
      <c r="R278" s="39">
        <f t="shared" si="81"/>
        <v>13.607999999999999</v>
      </c>
      <c r="S278" s="38">
        <f t="shared" si="82"/>
        <v>0.13607999999999998</v>
      </c>
      <c r="T278" s="39">
        <f t="shared" si="83"/>
        <v>3.4019999999999995E-2</v>
      </c>
      <c r="U278" s="40">
        <f t="shared" si="84"/>
        <v>1.3608E-2</v>
      </c>
    </row>
    <row r="279" spans="13:21" x14ac:dyDescent="0.3">
      <c r="M279" s="38">
        <f t="shared" si="76"/>
        <v>1404</v>
      </c>
      <c r="N279" s="39">
        <f t="shared" si="77"/>
        <v>351</v>
      </c>
      <c r="O279" s="40">
        <f t="shared" si="78"/>
        <v>140.4</v>
      </c>
      <c r="P279" s="38">
        <f t="shared" si="79"/>
        <v>140.4</v>
      </c>
      <c r="Q279" s="39">
        <f t="shared" si="80"/>
        <v>35.1</v>
      </c>
      <c r="R279" s="39">
        <f t="shared" si="81"/>
        <v>14.04</v>
      </c>
      <c r="S279" s="38">
        <f t="shared" si="82"/>
        <v>0.1404</v>
      </c>
      <c r="T279" s="39">
        <f t="shared" si="83"/>
        <v>3.5099999999999999E-2</v>
      </c>
      <c r="U279" s="40">
        <f t="shared" si="84"/>
        <v>1.404E-2</v>
      </c>
    </row>
    <row r="280" spans="13:21" x14ac:dyDescent="0.3">
      <c r="M280" s="38">
        <f t="shared" si="76"/>
        <v>1045.44</v>
      </c>
      <c r="N280" s="39">
        <f t="shared" si="77"/>
        <v>261.36</v>
      </c>
      <c r="O280" s="40">
        <f t="shared" si="78"/>
        <v>104.54400000000001</v>
      </c>
      <c r="P280" s="38">
        <f t="shared" si="79"/>
        <v>104.54400000000001</v>
      </c>
      <c r="Q280" s="39">
        <f t="shared" si="80"/>
        <v>26.136000000000003</v>
      </c>
      <c r="R280" s="39">
        <f t="shared" si="81"/>
        <v>10.454400000000001</v>
      </c>
      <c r="S280" s="38">
        <f t="shared" si="82"/>
        <v>0.10454400000000001</v>
      </c>
      <c r="T280" s="39">
        <f t="shared" si="83"/>
        <v>2.6136000000000003E-2</v>
      </c>
      <c r="U280" s="40">
        <f t="shared" si="84"/>
        <v>1.0454400000000001E-2</v>
      </c>
    </row>
    <row r="281" spans="13:21" x14ac:dyDescent="0.3">
      <c r="M281" s="38">
        <f t="shared" ref="M281:M312" si="85">IF(D87="","",D87*36)</f>
        <v>1045.44</v>
      </c>
      <c r="N281" s="39">
        <f t="shared" ref="N281:N312" si="86">IF(D87="","",D87*9)</f>
        <v>261.36</v>
      </c>
      <c r="O281" s="40">
        <f t="shared" ref="O281:O312" si="87">IF(D87="","",D87*3.6)</f>
        <v>104.54400000000001</v>
      </c>
      <c r="P281" s="38">
        <f t="shared" ref="P281:P312" si="88">IF(D87="","",D87*3.6)</f>
        <v>104.54400000000001</v>
      </c>
      <c r="Q281" s="39">
        <f t="shared" ref="Q281:Q312" si="89">IF(D87="","",D87*0.9)</f>
        <v>26.136000000000003</v>
      </c>
      <c r="R281" s="39">
        <f t="shared" ref="R281:R312" si="90">IF(D87="","",D87*0.36)</f>
        <v>10.454400000000001</v>
      </c>
      <c r="S281" s="38">
        <f t="shared" ref="S281:S312" si="91">IF(D87="","",D87*(0.0036))</f>
        <v>0.10454400000000001</v>
      </c>
      <c r="T281" s="39">
        <f t="shared" ref="T281:T312" si="92">IF(D87="","",D87*(0.0009))</f>
        <v>2.6136000000000003E-2</v>
      </c>
      <c r="U281" s="40">
        <f t="shared" ref="U281:U312" si="93">IF(D87="","",D87*(0.00036))</f>
        <v>1.0454400000000001E-2</v>
      </c>
    </row>
    <row r="282" spans="13:21" x14ac:dyDescent="0.3">
      <c r="M282" s="38">
        <f t="shared" si="85"/>
        <v>1047.42</v>
      </c>
      <c r="N282" s="39">
        <f t="shared" si="86"/>
        <v>261.85500000000002</v>
      </c>
      <c r="O282" s="40">
        <f t="shared" si="87"/>
        <v>104.742</v>
      </c>
      <c r="P282" s="38">
        <f t="shared" si="88"/>
        <v>104.742</v>
      </c>
      <c r="Q282" s="39">
        <f t="shared" si="89"/>
        <v>26.185500000000001</v>
      </c>
      <c r="R282" s="39">
        <f t="shared" si="90"/>
        <v>10.4742</v>
      </c>
      <c r="S282" s="38">
        <f t="shared" si="91"/>
        <v>0.10474199999999999</v>
      </c>
      <c r="T282" s="39">
        <f t="shared" si="92"/>
        <v>2.6185499999999997E-2</v>
      </c>
      <c r="U282" s="40">
        <f t="shared" si="93"/>
        <v>1.0474199999999999E-2</v>
      </c>
    </row>
    <row r="283" spans="13:21" x14ac:dyDescent="0.3">
      <c r="M283" s="38">
        <f t="shared" si="85"/>
        <v>1092.96</v>
      </c>
      <c r="N283" s="39">
        <f t="shared" si="86"/>
        <v>273.24</v>
      </c>
      <c r="O283" s="40">
        <f t="shared" si="87"/>
        <v>109.29600000000001</v>
      </c>
      <c r="P283" s="38">
        <f t="shared" si="88"/>
        <v>109.29600000000001</v>
      </c>
      <c r="Q283" s="39">
        <f t="shared" si="89"/>
        <v>27.324000000000002</v>
      </c>
      <c r="R283" s="39">
        <f t="shared" si="90"/>
        <v>10.929599999999999</v>
      </c>
      <c r="S283" s="38">
        <f t="shared" si="91"/>
        <v>0.10929599999999999</v>
      </c>
      <c r="T283" s="39">
        <f t="shared" si="92"/>
        <v>2.7323999999999998E-2</v>
      </c>
      <c r="U283" s="40">
        <f t="shared" si="93"/>
        <v>1.0929600000000001E-2</v>
      </c>
    </row>
    <row r="284" spans="13:21" x14ac:dyDescent="0.3">
      <c r="M284" s="38">
        <f t="shared" si="85"/>
        <v>1092.96</v>
      </c>
      <c r="N284" s="39">
        <f t="shared" si="86"/>
        <v>273.24</v>
      </c>
      <c r="O284" s="40">
        <f t="shared" si="87"/>
        <v>109.29600000000001</v>
      </c>
      <c r="P284" s="38">
        <f t="shared" si="88"/>
        <v>109.29600000000001</v>
      </c>
      <c r="Q284" s="39">
        <f t="shared" si="89"/>
        <v>27.324000000000002</v>
      </c>
      <c r="R284" s="39">
        <f t="shared" si="90"/>
        <v>10.929599999999999</v>
      </c>
      <c r="S284" s="38">
        <f t="shared" si="91"/>
        <v>0.10929599999999999</v>
      </c>
      <c r="T284" s="39">
        <f t="shared" si="92"/>
        <v>2.7323999999999998E-2</v>
      </c>
      <c r="U284" s="40">
        <f t="shared" si="93"/>
        <v>1.0929600000000001E-2</v>
      </c>
    </row>
    <row r="285" spans="13:21" x14ac:dyDescent="0.3">
      <c r="M285" s="38">
        <f t="shared" si="85"/>
        <v>1108.8</v>
      </c>
      <c r="N285" s="39">
        <f t="shared" si="86"/>
        <v>277.2</v>
      </c>
      <c r="O285" s="40">
        <f t="shared" si="87"/>
        <v>110.88</v>
      </c>
      <c r="P285" s="38">
        <f t="shared" si="88"/>
        <v>110.88</v>
      </c>
      <c r="Q285" s="39">
        <f t="shared" si="89"/>
        <v>27.72</v>
      </c>
      <c r="R285" s="39">
        <f t="shared" si="90"/>
        <v>11.087999999999999</v>
      </c>
      <c r="S285" s="38">
        <f t="shared" si="91"/>
        <v>0.11087999999999999</v>
      </c>
      <c r="T285" s="39">
        <f t="shared" si="92"/>
        <v>2.7719999999999998E-2</v>
      </c>
      <c r="U285" s="40">
        <f t="shared" si="93"/>
        <v>1.1087999999999999E-2</v>
      </c>
    </row>
    <row r="286" spans="13:21" x14ac:dyDescent="0.3">
      <c r="M286" s="38">
        <f t="shared" si="85"/>
        <v>1108.8</v>
      </c>
      <c r="N286" s="39">
        <f t="shared" si="86"/>
        <v>277.2</v>
      </c>
      <c r="O286" s="40">
        <f t="shared" si="87"/>
        <v>110.88</v>
      </c>
      <c r="P286" s="38">
        <f t="shared" si="88"/>
        <v>110.88</v>
      </c>
      <c r="Q286" s="39">
        <f t="shared" si="89"/>
        <v>27.72</v>
      </c>
      <c r="R286" s="39">
        <f t="shared" si="90"/>
        <v>11.087999999999999</v>
      </c>
      <c r="S286" s="38">
        <f t="shared" si="91"/>
        <v>0.11087999999999999</v>
      </c>
      <c r="T286" s="39">
        <f t="shared" si="92"/>
        <v>2.7719999999999998E-2</v>
      </c>
      <c r="U286" s="40">
        <f t="shared" si="93"/>
        <v>1.1087999999999999E-2</v>
      </c>
    </row>
    <row r="287" spans="13:21" x14ac:dyDescent="0.3">
      <c r="M287" s="38">
        <f t="shared" si="85"/>
        <v>1108.8</v>
      </c>
      <c r="N287" s="39">
        <f t="shared" si="86"/>
        <v>277.2</v>
      </c>
      <c r="O287" s="40">
        <f t="shared" si="87"/>
        <v>110.88</v>
      </c>
      <c r="P287" s="38">
        <f t="shared" si="88"/>
        <v>110.88</v>
      </c>
      <c r="Q287" s="39">
        <f t="shared" si="89"/>
        <v>27.72</v>
      </c>
      <c r="R287" s="39">
        <f t="shared" si="90"/>
        <v>11.087999999999999</v>
      </c>
      <c r="S287" s="38">
        <f t="shared" si="91"/>
        <v>0.11087999999999999</v>
      </c>
      <c r="T287" s="39">
        <f t="shared" si="92"/>
        <v>2.7719999999999998E-2</v>
      </c>
      <c r="U287" s="40">
        <f t="shared" si="93"/>
        <v>1.1087999999999999E-2</v>
      </c>
    </row>
    <row r="288" spans="13:21" x14ac:dyDescent="0.3">
      <c r="M288" s="38">
        <f t="shared" si="85"/>
        <v>1120.68</v>
      </c>
      <c r="N288" s="39">
        <f t="shared" si="86"/>
        <v>280.17</v>
      </c>
      <c r="O288" s="40">
        <f t="shared" si="87"/>
        <v>112.06800000000001</v>
      </c>
      <c r="P288" s="38">
        <f t="shared" si="88"/>
        <v>112.06800000000001</v>
      </c>
      <c r="Q288" s="39">
        <f t="shared" si="89"/>
        <v>28.017000000000003</v>
      </c>
      <c r="R288" s="39">
        <f t="shared" si="90"/>
        <v>11.206800000000001</v>
      </c>
      <c r="S288" s="38">
        <f t="shared" si="91"/>
        <v>0.112068</v>
      </c>
      <c r="T288" s="39">
        <f t="shared" si="92"/>
        <v>2.8017E-2</v>
      </c>
      <c r="U288" s="40">
        <f t="shared" si="93"/>
        <v>1.1206800000000001E-2</v>
      </c>
    </row>
    <row r="289" spans="13:21" x14ac:dyDescent="0.3">
      <c r="M289" s="38">
        <f t="shared" si="85"/>
        <v>1126.6200000000001</v>
      </c>
      <c r="N289" s="39">
        <f t="shared" si="86"/>
        <v>281.65500000000003</v>
      </c>
      <c r="O289" s="40">
        <f t="shared" si="87"/>
        <v>112.66200000000001</v>
      </c>
      <c r="P289" s="38">
        <f t="shared" si="88"/>
        <v>112.66200000000001</v>
      </c>
      <c r="Q289" s="39">
        <f t="shared" si="89"/>
        <v>28.165500000000002</v>
      </c>
      <c r="R289" s="39">
        <f t="shared" si="90"/>
        <v>11.2662</v>
      </c>
      <c r="S289" s="38">
        <f t="shared" si="91"/>
        <v>0.112662</v>
      </c>
      <c r="T289" s="39">
        <f t="shared" si="92"/>
        <v>2.81655E-2</v>
      </c>
      <c r="U289" s="40">
        <f t="shared" si="93"/>
        <v>1.1266200000000001E-2</v>
      </c>
    </row>
    <row r="290" spans="13:21" x14ac:dyDescent="0.3">
      <c r="M290" s="38">
        <f t="shared" si="85"/>
        <v>1203.8399999999999</v>
      </c>
      <c r="N290" s="39">
        <f t="shared" si="86"/>
        <v>300.95999999999998</v>
      </c>
      <c r="O290" s="40">
        <f t="shared" si="87"/>
        <v>120.384</v>
      </c>
      <c r="P290" s="38">
        <f t="shared" si="88"/>
        <v>120.384</v>
      </c>
      <c r="Q290" s="39">
        <f t="shared" si="89"/>
        <v>30.096</v>
      </c>
      <c r="R290" s="39">
        <f t="shared" si="90"/>
        <v>12.038399999999999</v>
      </c>
      <c r="S290" s="38">
        <f t="shared" si="91"/>
        <v>0.12038399999999999</v>
      </c>
      <c r="T290" s="39">
        <f t="shared" si="92"/>
        <v>3.0095999999999998E-2</v>
      </c>
      <c r="U290" s="40">
        <f t="shared" si="93"/>
        <v>1.2038399999999999E-2</v>
      </c>
    </row>
    <row r="291" spans="13:21" x14ac:dyDescent="0.3">
      <c r="M291" s="38">
        <f t="shared" si="85"/>
        <v>1203.8399999999999</v>
      </c>
      <c r="N291" s="39">
        <f t="shared" si="86"/>
        <v>300.95999999999998</v>
      </c>
      <c r="O291" s="40">
        <f t="shared" si="87"/>
        <v>120.384</v>
      </c>
      <c r="P291" s="38">
        <f t="shared" si="88"/>
        <v>120.384</v>
      </c>
      <c r="Q291" s="39">
        <f t="shared" si="89"/>
        <v>30.096</v>
      </c>
      <c r="R291" s="39">
        <f t="shared" si="90"/>
        <v>12.038399999999999</v>
      </c>
      <c r="S291" s="38">
        <f t="shared" si="91"/>
        <v>0.12038399999999999</v>
      </c>
      <c r="T291" s="39">
        <f t="shared" si="92"/>
        <v>3.0095999999999998E-2</v>
      </c>
      <c r="U291" s="40">
        <f t="shared" si="93"/>
        <v>1.2038399999999999E-2</v>
      </c>
    </row>
    <row r="292" spans="13:21" x14ac:dyDescent="0.3">
      <c r="M292" s="38">
        <f t="shared" si="85"/>
        <v>1203.8399999999999</v>
      </c>
      <c r="N292" s="39">
        <f t="shared" si="86"/>
        <v>300.95999999999998</v>
      </c>
      <c r="O292" s="40">
        <f t="shared" si="87"/>
        <v>120.384</v>
      </c>
      <c r="P292" s="38">
        <f t="shared" si="88"/>
        <v>120.384</v>
      </c>
      <c r="Q292" s="39">
        <f t="shared" si="89"/>
        <v>30.096</v>
      </c>
      <c r="R292" s="39">
        <f t="shared" si="90"/>
        <v>12.038399999999999</v>
      </c>
      <c r="S292" s="38">
        <f t="shared" si="91"/>
        <v>0.12038399999999999</v>
      </c>
      <c r="T292" s="39">
        <f t="shared" si="92"/>
        <v>3.0095999999999998E-2</v>
      </c>
      <c r="U292" s="40">
        <f t="shared" si="93"/>
        <v>1.2038399999999999E-2</v>
      </c>
    </row>
    <row r="293" spans="13:21" x14ac:dyDescent="0.3">
      <c r="M293" s="38">
        <f t="shared" si="85"/>
        <v>1235.52</v>
      </c>
      <c r="N293" s="39">
        <f t="shared" si="86"/>
        <v>308.88</v>
      </c>
      <c r="O293" s="40">
        <f t="shared" si="87"/>
        <v>123.55200000000001</v>
      </c>
      <c r="P293" s="38">
        <f t="shared" si="88"/>
        <v>123.55200000000001</v>
      </c>
      <c r="Q293" s="39">
        <f t="shared" si="89"/>
        <v>30.888000000000002</v>
      </c>
      <c r="R293" s="39">
        <f t="shared" si="90"/>
        <v>12.3552</v>
      </c>
      <c r="S293" s="38">
        <f t="shared" si="91"/>
        <v>0.123552</v>
      </c>
      <c r="T293" s="39">
        <f t="shared" si="92"/>
        <v>3.0887999999999999E-2</v>
      </c>
      <c r="U293" s="40">
        <f t="shared" si="93"/>
        <v>1.23552E-2</v>
      </c>
    </row>
    <row r="294" spans="13:21" x14ac:dyDescent="0.3">
      <c r="M294" s="38">
        <f t="shared" si="85"/>
        <v>1251.3600000000001</v>
      </c>
      <c r="N294" s="39">
        <f t="shared" si="86"/>
        <v>312.84000000000003</v>
      </c>
      <c r="O294" s="40">
        <f t="shared" si="87"/>
        <v>125.13600000000002</v>
      </c>
      <c r="P294" s="38">
        <f t="shared" si="88"/>
        <v>125.13600000000002</v>
      </c>
      <c r="Q294" s="39">
        <f t="shared" si="89"/>
        <v>31.284000000000006</v>
      </c>
      <c r="R294" s="39">
        <f t="shared" si="90"/>
        <v>12.513600000000002</v>
      </c>
      <c r="S294" s="38">
        <f t="shared" si="91"/>
        <v>0.12513600000000002</v>
      </c>
      <c r="T294" s="39">
        <f t="shared" si="92"/>
        <v>3.1284000000000006E-2</v>
      </c>
      <c r="U294" s="40">
        <f t="shared" si="93"/>
        <v>1.2513600000000003E-2</v>
      </c>
    </row>
    <row r="295" spans="13:21" x14ac:dyDescent="0.3">
      <c r="M295" s="38">
        <f t="shared" si="85"/>
        <v>1257.3</v>
      </c>
      <c r="N295" s="39">
        <f t="shared" si="86"/>
        <v>314.32499999999999</v>
      </c>
      <c r="O295" s="40">
        <f t="shared" si="87"/>
        <v>125.72999999999999</v>
      </c>
      <c r="P295" s="38">
        <f t="shared" si="88"/>
        <v>125.72999999999999</v>
      </c>
      <c r="Q295" s="39">
        <f t="shared" si="89"/>
        <v>31.432499999999997</v>
      </c>
      <c r="R295" s="39">
        <f t="shared" si="90"/>
        <v>12.572999999999999</v>
      </c>
      <c r="S295" s="38">
        <f t="shared" si="91"/>
        <v>0.12572999999999998</v>
      </c>
      <c r="T295" s="39">
        <f t="shared" si="92"/>
        <v>3.1432499999999995E-2</v>
      </c>
      <c r="U295" s="40">
        <f t="shared" si="93"/>
        <v>1.2572999999999999E-2</v>
      </c>
    </row>
    <row r="296" spans="13:21" x14ac:dyDescent="0.3">
      <c r="M296" s="38">
        <f t="shared" si="85"/>
        <v>806.40000000000009</v>
      </c>
      <c r="N296" s="39">
        <f t="shared" si="86"/>
        <v>201.60000000000002</v>
      </c>
      <c r="O296" s="40">
        <f t="shared" si="87"/>
        <v>80.640000000000015</v>
      </c>
      <c r="P296" s="38">
        <f t="shared" si="88"/>
        <v>80.640000000000015</v>
      </c>
      <c r="Q296" s="39">
        <f t="shared" si="89"/>
        <v>20.160000000000004</v>
      </c>
      <c r="R296" s="39">
        <f t="shared" si="90"/>
        <v>8.0640000000000001</v>
      </c>
      <c r="S296" s="38">
        <f t="shared" si="91"/>
        <v>8.0640000000000003E-2</v>
      </c>
      <c r="T296" s="39">
        <f t="shared" si="92"/>
        <v>2.0160000000000001E-2</v>
      </c>
      <c r="U296" s="40">
        <f t="shared" si="93"/>
        <v>8.0640000000000017E-3</v>
      </c>
    </row>
    <row r="297" spans="13:21" x14ac:dyDescent="0.3">
      <c r="M297" s="38">
        <f t="shared" si="85"/>
        <v>808.92</v>
      </c>
      <c r="N297" s="39">
        <f t="shared" si="86"/>
        <v>202.23</v>
      </c>
      <c r="O297" s="40">
        <f t="shared" si="87"/>
        <v>80.891999999999996</v>
      </c>
      <c r="P297" s="38">
        <f t="shared" si="88"/>
        <v>80.891999999999996</v>
      </c>
      <c r="Q297" s="39">
        <f t="shared" si="89"/>
        <v>20.222999999999999</v>
      </c>
      <c r="R297" s="39">
        <f t="shared" si="90"/>
        <v>8.0891999999999999</v>
      </c>
      <c r="S297" s="38">
        <f t="shared" si="91"/>
        <v>8.0891999999999992E-2</v>
      </c>
      <c r="T297" s="39">
        <f t="shared" si="92"/>
        <v>2.0222999999999998E-2</v>
      </c>
      <c r="U297" s="40">
        <f t="shared" si="93"/>
        <v>8.0891999999999995E-3</v>
      </c>
    </row>
    <row r="298" spans="13:21" x14ac:dyDescent="0.3">
      <c r="M298" s="38">
        <f t="shared" si="85"/>
        <v>824.04</v>
      </c>
      <c r="N298" s="39">
        <f t="shared" si="86"/>
        <v>206.01</v>
      </c>
      <c r="O298" s="40">
        <f t="shared" si="87"/>
        <v>82.404000000000011</v>
      </c>
      <c r="P298" s="38">
        <f t="shared" si="88"/>
        <v>82.404000000000011</v>
      </c>
      <c r="Q298" s="39">
        <f t="shared" si="89"/>
        <v>20.601000000000003</v>
      </c>
      <c r="R298" s="39">
        <f t="shared" si="90"/>
        <v>8.2403999999999993</v>
      </c>
      <c r="S298" s="38">
        <f t="shared" si="91"/>
        <v>8.2404000000000005E-2</v>
      </c>
      <c r="T298" s="39">
        <f t="shared" si="92"/>
        <v>2.0601000000000001E-2</v>
      </c>
      <c r="U298" s="40">
        <f t="shared" si="93"/>
        <v>8.2404000000000002E-3</v>
      </c>
    </row>
    <row r="299" spans="13:21" x14ac:dyDescent="0.3">
      <c r="M299" s="38">
        <f t="shared" si="85"/>
        <v>866.87999999999988</v>
      </c>
      <c r="N299" s="39">
        <f t="shared" si="86"/>
        <v>216.71999999999997</v>
      </c>
      <c r="O299" s="40">
        <f t="shared" si="87"/>
        <v>86.688000000000002</v>
      </c>
      <c r="P299" s="38">
        <f t="shared" si="88"/>
        <v>86.688000000000002</v>
      </c>
      <c r="Q299" s="39">
        <f t="shared" si="89"/>
        <v>21.672000000000001</v>
      </c>
      <c r="R299" s="39">
        <f t="shared" si="90"/>
        <v>8.6687999999999992</v>
      </c>
      <c r="S299" s="38">
        <f t="shared" si="91"/>
        <v>8.6687999999999987E-2</v>
      </c>
      <c r="T299" s="39">
        <f t="shared" si="92"/>
        <v>2.1671999999999997E-2</v>
      </c>
      <c r="U299" s="40">
        <f t="shared" si="93"/>
        <v>8.6687999999999991E-3</v>
      </c>
    </row>
    <row r="300" spans="13:21" x14ac:dyDescent="0.3">
      <c r="M300" s="38">
        <f t="shared" si="85"/>
        <v>866.87999999999988</v>
      </c>
      <c r="N300" s="39">
        <f t="shared" si="86"/>
        <v>216.71999999999997</v>
      </c>
      <c r="O300" s="40">
        <f t="shared" si="87"/>
        <v>86.688000000000002</v>
      </c>
      <c r="P300" s="38">
        <f t="shared" si="88"/>
        <v>86.688000000000002</v>
      </c>
      <c r="Q300" s="39">
        <f t="shared" si="89"/>
        <v>21.672000000000001</v>
      </c>
      <c r="R300" s="39">
        <f t="shared" si="90"/>
        <v>8.6687999999999992</v>
      </c>
      <c r="S300" s="38">
        <f t="shared" si="91"/>
        <v>8.6687999999999987E-2</v>
      </c>
      <c r="T300" s="39">
        <f t="shared" si="92"/>
        <v>2.1671999999999997E-2</v>
      </c>
      <c r="U300" s="40">
        <f t="shared" si="93"/>
        <v>8.6687999999999991E-3</v>
      </c>
    </row>
    <row r="301" spans="13:21" x14ac:dyDescent="0.3">
      <c r="M301" s="38">
        <f t="shared" si="85"/>
        <v>897.12000000000012</v>
      </c>
      <c r="N301" s="39">
        <f t="shared" si="86"/>
        <v>224.28000000000003</v>
      </c>
      <c r="O301" s="40">
        <f t="shared" si="87"/>
        <v>89.712000000000003</v>
      </c>
      <c r="P301" s="38">
        <f t="shared" si="88"/>
        <v>89.712000000000003</v>
      </c>
      <c r="Q301" s="39">
        <f t="shared" si="89"/>
        <v>22.428000000000001</v>
      </c>
      <c r="R301" s="39">
        <f t="shared" si="90"/>
        <v>8.9711999999999996</v>
      </c>
      <c r="S301" s="38">
        <f t="shared" si="91"/>
        <v>8.9712E-2</v>
      </c>
      <c r="T301" s="39">
        <f t="shared" si="92"/>
        <v>2.2428E-2</v>
      </c>
      <c r="U301" s="40">
        <f t="shared" si="93"/>
        <v>8.9712000000000004E-3</v>
      </c>
    </row>
    <row r="302" spans="13:21" x14ac:dyDescent="0.3">
      <c r="M302" s="38">
        <f t="shared" si="85"/>
        <v>910.98</v>
      </c>
      <c r="N302" s="39">
        <f t="shared" si="86"/>
        <v>227.745</v>
      </c>
      <c r="O302" s="40">
        <f t="shared" si="87"/>
        <v>91.097999999999999</v>
      </c>
      <c r="P302" s="38">
        <f t="shared" si="88"/>
        <v>91.097999999999999</v>
      </c>
      <c r="Q302" s="39">
        <f t="shared" si="89"/>
        <v>22.7745</v>
      </c>
      <c r="R302" s="39">
        <f t="shared" si="90"/>
        <v>9.1097999999999999</v>
      </c>
      <c r="S302" s="38">
        <f t="shared" si="91"/>
        <v>9.1097999999999998E-2</v>
      </c>
      <c r="T302" s="39">
        <f t="shared" si="92"/>
        <v>2.27745E-2</v>
      </c>
      <c r="U302" s="40">
        <f t="shared" si="93"/>
        <v>9.1098000000000012E-3</v>
      </c>
    </row>
    <row r="303" spans="13:21" x14ac:dyDescent="0.3">
      <c r="M303" s="38">
        <f t="shared" si="85"/>
        <v>927.36</v>
      </c>
      <c r="N303" s="39">
        <f t="shared" si="86"/>
        <v>231.84</v>
      </c>
      <c r="O303" s="40">
        <f t="shared" si="87"/>
        <v>92.736000000000004</v>
      </c>
      <c r="P303" s="38">
        <f t="shared" si="88"/>
        <v>92.736000000000004</v>
      </c>
      <c r="Q303" s="39">
        <f t="shared" si="89"/>
        <v>23.184000000000001</v>
      </c>
      <c r="R303" s="39">
        <f t="shared" si="90"/>
        <v>9.2736000000000001</v>
      </c>
      <c r="S303" s="38">
        <f t="shared" si="91"/>
        <v>9.2735999999999999E-2</v>
      </c>
      <c r="T303" s="39">
        <f t="shared" si="92"/>
        <v>2.3184E-2</v>
      </c>
      <c r="U303" s="40">
        <f t="shared" si="93"/>
        <v>9.2736000000000016E-3</v>
      </c>
    </row>
    <row r="304" spans="13:21" x14ac:dyDescent="0.3">
      <c r="M304" s="38">
        <f t="shared" si="85"/>
        <v>936.18</v>
      </c>
      <c r="N304" s="39">
        <f t="shared" si="86"/>
        <v>234.04499999999999</v>
      </c>
      <c r="O304" s="40">
        <f t="shared" si="87"/>
        <v>93.617999999999995</v>
      </c>
      <c r="P304" s="38">
        <f t="shared" si="88"/>
        <v>93.617999999999995</v>
      </c>
      <c r="Q304" s="39">
        <f t="shared" si="89"/>
        <v>23.404499999999999</v>
      </c>
      <c r="R304" s="39">
        <f t="shared" si="90"/>
        <v>9.3617999999999988</v>
      </c>
      <c r="S304" s="38">
        <f t="shared" si="91"/>
        <v>9.3617999999999993E-2</v>
      </c>
      <c r="T304" s="39">
        <f t="shared" si="92"/>
        <v>2.3404499999999998E-2</v>
      </c>
      <c r="U304" s="40">
        <f t="shared" si="93"/>
        <v>9.3618E-3</v>
      </c>
    </row>
    <row r="305" spans="13:21" x14ac:dyDescent="0.3">
      <c r="M305" s="38">
        <f t="shared" si="85"/>
        <v>955.08</v>
      </c>
      <c r="N305" s="39">
        <f t="shared" si="86"/>
        <v>238.77</v>
      </c>
      <c r="O305" s="40">
        <f t="shared" si="87"/>
        <v>95.50800000000001</v>
      </c>
      <c r="P305" s="38">
        <f t="shared" si="88"/>
        <v>95.50800000000001</v>
      </c>
      <c r="Q305" s="39">
        <f t="shared" si="89"/>
        <v>23.877000000000002</v>
      </c>
      <c r="R305" s="39">
        <f t="shared" si="90"/>
        <v>9.5508000000000006</v>
      </c>
      <c r="S305" s="38">
        <f t="shared" si="91"/>
        <v>9.5507999999999996E-2</v>
      </c>
      <c r="T305" s="39">
        <f t="shared" si="92"/>
        <v>2.3876999999999999E-2</v>
      </c>
      <c r="U305" s="40">
        <f t="shared" si="93"/>
        <v>9.5508000000000016E-3</v>
      </c>
    </row>
    <row r="306" spans="13:21" x14ac:dyDescent="0.3">
      <c r="M306" s="38">
        <f t="shared" si="85"/>
        <v>967.68</v>
      </c>
      <c r="N306" s="39">
        <f t="shared" si="86"/>
        <v>241.92</v>
      </c>
      <c r="O306" s="40">
        <f t="shared" si="87"/>
        <v>96.768000000000001</v>
      </c>
      <c r="P306" s="38">
        <f t="shared" si="88"/>
        <v>96.768000000000001</v>
      </c>
      <c r="Q306" s="39">
        <f t="shared" si="89"/>
        <v>24.192</v>
      </c>
      <c r="R306" s="39">
        <f t="shared" si="90"/>
        <v>9.6768000000000001</v>
      </c>
      <c r="S306" s="38">
        <f t="shared" si="91"/>
        <v>9.6767999999999993E-2</v>
      </c>
      <c r="T306" s="39">
        <f t="shared" si="92"/>
        <v>2.4191999999999998E-2</v>
      </c>
      <c r="U306" s="40">
        <f t="shared" si="93"/>
        <v>9.676800000000001E-3</v>
      </c>
    </row>
    <row r="307" spans="13:21" x14ac:dyDescent="0.3">
      <c r="M307" s="38">
        <f t="shared" si="85"/>
        <v>997.92</v>
      </c>
      <c r="N307" s="39">
        <f t="shared" si="86"/>
        <v>249.48</v>
      </c>
      <c r="O307" s="40">
        <f t="shared" si="87"/>
        <v>99.792000000000002</v>
      </c>
      <c r="P307" s="38">
        <f t="shared" si="88"/>
        <v>99.792000000000002</v>
      </c>
      <c r="Q307" s="39">
        <f t="shared" si="89"/>
        <v>24.948</v>
      </c>
      <c r="R307" s="39">
        <f t="shared" si="90"/>
        <v>9.9791999999999987</v>
      </c>
      <c r="S307" s="38">
        <f t="shared" si="91"/>
        <v>9.9791999999999992E-2</v>
      </c>
      <c r="T307" s="39">
        <f t="shared" si="92"/>
        <v>2.4947999999999998E-2</v>
      </c>
      <c r="U307" s="40">
        <f t="shared" si="93"/>
        <v>9.9792000000000006E-3</v>
      </c>
    </row>
    <row r="308" spans="13:21" x14ac:dyDescent="0.3">
      <c r="M308" s="38">
        <f t="shared" si="85"/>
        <v>997.92</v>
      </c>
      <c r="N308" s="39">
        <f t="shared" si="86"/>
        <v>249.48</v>
      </c>
      <c r="O308" s="40">
        <f t="shared" si="87"/>
        <v>99.792000000000002</v>
      </c>
      <c r="P308" s="38">
        <f t="shared" si="88"/>
        <v>99.792000000000002</v>
      </c>
      <c r="Q308" s="39">
        <f t="shared" si="89"/>
        <v>24.948</v>
      </c>
      <c r="R308" s="39">
        <f t="shared" si="90"/>
        <v>9.9791999999999987</v>
      </c>
      <c r="S308" s="38">
        <f t="shared" si="91"/>
        <v>9.9791999999999992E-2</v>
      </c>
      <c r="T308" s="39">
        <f t="shared" si="92"/>
        <v>2.4947999999999998E-2</v>
      </c>
      <c r="U308" s="40">
        <f t="shared" si="93"/>
        <v>9.9792000000000006E-3</v>
      </c>
    </row>
    <row r="309" spans="13:21" x14ac:dyDescent="0.3">
      <c r="M309" s="38">
        <f t="shared" si="85"/>
        <v>1028.1600000000001</v>
      </c>
      <c r="N309" s="39">
        <f t="shared" si="86"/>
        <v>257.04000000000002</v>
      </c>
      <c r="O309" s="40">
        <f t="shared" si="87"/>
        <v>102.81600000000002</v>
      </c>
      <c r="P309" s="38">
        <f t="shared" si="88"/>
        <v>102.81600000000002</v>
      </c>
      <c r="Q309" s="39">
        <f t="shared" si="89"/>
        <v>25.704000000000004</v>
      </c>
      <c r="R309" s="39">
        <f t="shared" si="90"/>
        <v>10.281600000000001</v>
      </c>
      <c r="S309" s="38">
        <f t="shared" si="91"/>
        <v>0.102816</v>
      </c>
      <c r="T309" s="39">
        <f t="shared" si="92"/>
        <v>2.5704000000000001E-2</v>
      </c>
      <c r="U309" s="40">
        <f t="shared" si="93"/>
        <v>1.0281600000000002E-2</v>
      </c>
    </row>
    <row r="310" spans="13:21" x14ac:dyDescent="0.3">
      <c r="M310" s="38">
        <f t="shared" si="85"/>
        <v>1028.1600000000001</v>
      </c>
      <c r="N310" s="39">
        <f t="shared" si="86"/>
        <v>257.04000000000002</v>
      </c>
      <c r="O310" s="40">
        <f t="shared" si="87"/>
        <v>102.81600000000002</v>
      </c>
      <c r="P310" s="38">
        <f t="shared" si="88"/>
        <v>102.81600000000002</v>
      </c>
      <c r="Q310" s="39">
        <f t="shared" si="89"/>
        <v>25.704000000000004</v>
      </c>
      <c r="R310" s="39">
        <f t="shared" si="90"/>
        <v>10.281600000000001</v>
      </c>
      <c r="S310" s="38">
        <f t="shared" si="91"/>
        <v>0.102816</v>
      </c>
      <c r="T310" s="39">
        <f t="shared" si="92"/>
        <v>2.5704000000000001E-2</v>
      </c>
      <c r="U310" s="40">
        <f t="shared" si="93"/>
        <v>1.0281600000000002E-2</v>
      </c>
    </row>
    <row r="311" spans="13:21" x14ac:dyDescent="0.3">
      <c r="M311" s="38">
        <f t="shared" si="85"/>
        <v>1068.48</v>
      </c>
      <c r="N311" s="39">
        <f t="shared" si="86"/>
        <v>267.12</v>
      </c>
      <c r="O311" s="40">
        <f t="shared" si="87"/>
        <v>106.848</v>
      </c>
      <c r="P311" s="38">
        <f t="shared" si="88"/>
        <v>106.848</v>
      </c>
      <c r="Q311" s="39">
        <f t="shared" si="89"/>
        <v>26.712</v>
      </c>
      <c r="R311" s="39">
        <f t="shared" si="90"/>
        <v>10.684799999999999</v>
      </c>
      <c r="S311" s="38">
        <f t="shared" si="91"/>
        <v>0.106848</v>
      </c>
      <c r="T311" s="39">
        <f t="shared" si="92"/>
        <v>2.6712E-2</v>
      </c>
      <c r="U311" s="40">
        <f t="shared" si="93"/>
        <v>1.0684800000000001E-2</v>
      </c>
    </row>
    <row r="312" spans="13:21" x14ac:dyDescent="0.3">
      <c r="M312" s="38">
        <f t="shared" si="85"/>
        <v>1078.56</v>
      </c>
      <c r="N312" s="39">
        <f t="shared" si="86"/>
        <v>269.64</v>
      </c>
      <c r="O312" s="40">
        <f t="shared" si="87"/>
        <v>107.85600000000001</v>
      </c>
      <c r="P312" s="38">
        <f t="shared" si="88"/>
        <v>107.85600000000001</v>
      </c>
      <c r="Q312" s="39">
        <f t="shared" si="89"/>
        <v>26.964000000000002</v>
      </c>
      <c r="R312" s="39">
        <f t="shared" si="90"/>
        <v>10.785600000000001</v>
      </c>
      <c r="S312" s="38">
        <f t="shared" si="91"/>
        <v>0.10785599999999999</v>
      </c>
      <c r="T312" s="39">
        <f t="shared" si="92"/>
        <v>2.6963999999999998E-2</v>
      </c>
      <c r="U312" s="40">
        <f t="shared" si="93"/>
        <v>1.0785600000000001E-2</v>
      </c>
    </row>
    <row r="313" spans="13:21" x14ac:dyDescent="0.3">
      <c r="M313" s="38">
        <f t="shared" ref="M313:M344" si="94">IF(D119="","",D119*36)</f>
        <v>1094.94</v>
      </c>
      <c r="N313" s="39">
        <f t="shared" ref="N313:N344" si="95">IF(D119="","",D119*9)</f>
        <v>273.73500000000001</v>
      </c>
      <c r="O313" s="40">
        <f t="shared" ref="O313:O344" si="96">IF(D119="","",D119*3.6)</f>
        <v>109.494</v>
      </c>
      <c r="P313" s="38">
        <f t="shared" ref="P313:P344" si="97">IF(D119="","",D119*3.6)</f>
        <v>109.494</v>
      </c>
      <c r="Q313" s="39">
        <f t="shared" ref="Q313:Q344" si="98">IF(D119="","",D119*0.9)</f>
        <v>27.3735</v>
      </c>
      <c r="R313" s="39">
        <f t="shared" ref="R313:R344" si="99">IF(D119="","",D119*0.36)</f>
        <v>10.949399999999999</v>
      </c>
      <c r="S313" s="38">
        <f t="shared" ref="S313:S344" si="100">IF(D119="","",D119*(0.0036))</f>
        <v>0.10949399999999999</v>
      </c>
      <c r="T313" s="39">
        <f t="shared" ref="T313:T344" si="101">IF(D119="","",D119*(0.0009))</f>
        <v>2.7373499999999999E-2</v>
      </c>
      <c r="U313" s="40">
        <f t="shared" ref="U313:U344" si="102">IF(D119="","",D119*(0.00036))</f>
        <v>1.09494E-2</v>
      </c>
    </row>
    <row r="314" spans="13:21" x14ac:dyDescent="0.3">
      <c r="M314" s="38">
        <f t="shared" si="94"/>
        <v>1108.8000000000002</v>
      </c>
      <c r="N314" s="39">
        <f t="shared" si="95"/>
        <v>277.20000000000005</v>
      </c>
      <c r="O314" s="40">
        <f t="shared" si="96"/>
        <v>110.88000000000002</v>
      </c>
      <c r="P314" s="38">
        <f t="shared" si="97"/>
        <v>110.88000000000002</v>
      </c>
      <c r="Q314" s="39">
        <f t="shared" si="98"/>
        <v>27.720000000000006</v>
      </c>
      <c r="R314" s="39">
        <f t="shared" si="99"/>
        <v>11.088000000000001</v>
      </c>
      <c r="S314" s="38">
        <f t="shared" si="100"/>
        <v>0.11088000000000001</v>
      </c>
      <c r="T314" s="39">
        <f t="shared" si="101"/>
        <v>2.7720000000000002E-2</v>
      </c>
      <c r="U314" s="40">
        <f t="shared" si="102"/>
        <v>1.1088000000000002E-2</v>
      </c>
    </row>
    <row r="315" spans="13:21" x14ac:dyDescent="0.3">
      <c r="M315" s="38">
        <f t="shared" si="94"/>
        <v>1169.28</v>
      </c>
      <c r="N315" s="39">
        <f t="shared" si="95"/>
        <v>292.32</v>
      </c>
      <c r="O315" s="40">
        <f t="shared" si="96"/>
        <v>116.928</v>
      </c>
      <c r="P315" s="38">
        <f t="shared" si="97"/>
        <v>116.928</v>
      </c>
      <c r="Q315" s="39">
        <f t="shared" si="98"/>
        <v>29.231999999999999</v>
      </c>
      <c r="R315" s="39">
        <f t="shared" si="99"/>
        <v>11.692799999999998</v>
      </c>
      <c r="S315" s="38">
        <f t="shared" si="100"/>
        <v>0.11692799999999999</v>
      </c>
      <c r="T315" s="39">
        <f t="shared" si="101"/>
        <v>2.9231999999999998E-2</v>
      </c>
      <c r="U315" s="40">
        <f t="shared" si="102"/>
        <v>1.16928E-2</v>
      </c>
    </row>
    <row r="316" spans="13:21" x14ac:dyDescent="0.3">
      <c r="M316" s="38">
        <f t="shared" si="94"/>
        <v>1174.3200000000002</v>
      </c>
      <c r="N316" s="39">
        <f t="shared" si="95"/>
        <v>293.58000000000004</v>
      </c>
      <c r="O316" s="40">
        <f t="shared" si="96"/>
        <v>117.43200000000002</v>
      </c>
      <c r="P316" s="38">
        <f t="shared" si="97"/>
        <v>117.43200000000002</v>
      </c>
      <c r="Q316" s="39">
        <f t="shared" si="98"/>
        <v>29.358000000000004</v>
      </c>
      <c r="R316" s="39">
        <f t="shared" si="99"/>
        <v>11.743200000000002</v>
      </c>
      <c r="S316" s="38">
        <f t="shared" si="100"/>
        <v>0.11743200000000001</v>
      </c>
      <c r="T316" s="39">
        <f t="shared" si="101"/>
        <v>2.9358000000000002E-2</v>
      </c>
      <c r="U316" s="40">
        <f t="shared" si="102"/>
        <v>1.1743200000000002E-2</v>
      </c>
    </row>
    <row r="317" spans="13:21" x14ac:dyDescent="0.3">
      <c r="M317" s="38">
        <f t="shared" si="94"/>
        <v>1205.8200000000002</v>
      </c>
      <c r="N317" s="39">
        <f t="shared" si="95"/>
        <v>301.45500000000004</v>
      </c>
      <c r="O317" s="40">
        <f t="shared" si="96"/>
        <v>120.58200000000002</v>
      </c>
      <c r="P317" s="38">
        <f t="shared" si="97"/>
        <v>120.58200000000002</v>
      </c>
      <c r="Q317" s="39">
        <f t="shared" si="98"/>
        <v>30.145500000000006</v>
      </c>
      <c r="R317" s="39">
        <f t="shared" si="99"/>
        <v>12.058200000000001</v>
      </c>
      <c r="S317" s="38">
        <f t="shared" si="100"/>
        <v>0.12058200000000001</v>
      </c>
      <c r="T317" s="39">
        <f t="shared" si="101"/>
        <v>3.0145500000000002E-2</v>
      </c>
      <c r="U317" s="40">
        <f t="shared" si="102"/>
        <v>1.2058200000000002E-2</v>
      </c>
    </row>
    <row r="318" spans="13:21" x14ac:dyDescent="0.3">
      <c r="M318" s="38">
        <f t="shared" si="94"/>
        <v>1270.08</v>
      </c>
      <c r="N318" s="39">
        <f t="shared" si="95"/>
        <v>317.52</v>
      </c>
      <c r="O318" s="40">
        <f t="shared" si="96"/>
        <v>127.00800000000001</v>
      </c>
      <c r="P318" s="38">
        <f t="shared" si="97"/>
        <v>127.00800000000001</v>
      </c>
      <c r="Q318" s="39">
        <f t="shared" si="98"/>
        <v>31.752000000000002</v>
      </c>
      <c r="R318" s="39">
        <f t="shared" si="99"/>
        <v>12.700799999999999</v>
      </c>
      <c r="S318" s="38">
        <f t="shared" si="100"/>
        <v>0.12700800000000001</v>
      </c>
      <c r="T318" s="39">
        <f t="shared" si="101"/>
        <v>3.1752000000000002E-2</v>
      </c>
      <c r="U318" s="40">
        <f t="shared" si="102"/>
        <v>1.2700800000000002E-2</v>
      </c>
    </row>
    <row r="319" spans="13:21" x14ac:dyDescent="0.3">
      <c r="M319" s="38">
        <f t="shared" si="94"/>
        <v>1064.4479999999999</v>
      </c>
      <c r="N319" s="39">
        <f t="shared" si="95"/>
        <v>266.11199999999997</v>
      </c>
      <c r="O319" s="40">
        <f t="shared" si="96"/>
        <v>106.4448</v>
      </c>
      <c r="P319" s="38">
        <f t="shared" si="97"/>
        <v>106.4448</v>
      </c>
      <c r="Q319" s="39">
        <f t="shared" si="98"/>
        <v>26.6112</v>
      </c>
      <c r="R319" s="39">
        <f t="shared" si="99"/>
        <v>10.644479999999998</v>
      </c>
      <c r="S319" s="38">
        <f t="shared" si="100"/>
        <v>0.10644479999999999</v>
      </c>
      <c r="T319" s="39">
        <f t="shared" si="101"/>
        <v>2.6611199999999998E-2</v>
      </c>
      <c r="U319" s="40">
        <f t="shared" si="102"/>
        <v>1.064448E-2</v>
      </c>
    </row>
    <row r="320" spans="13:21" x14ac:dyDescent="0.3">
      <c r="M320" s="38">
        <f t="shared" si="94"/>
        <v>1064.4479999999999</v>
      </c>
      <c r="N320" s="39">
        <f t="shared" si="95"/>
        <v>266.11199999999997</v>
      </c>
      <c r="O320" s="40">
        <f t="shared" si="96"/>
        <v>106.4448</v>
      </c>
      <c r="P320" s="38">
        <f t="shared" si="97"/>
        <v>106.4448</v>
      </c>
      <c r="Q320" s="39">
        <f t="shared" si="98"/>
        <v>26.6112</v>
      </c>
      <c r="R320" s="39">
        <f t="shared" si="99"/>
        <v>10.644479999999998</v>
      </c>
      <c r="S320" s="38">
        <f t="shared" si="100"/>
        <v>0.10644479999999999</v>
      </c>
      <c r="T320" s="39">
        <f t="shared" si="101"/>
        <v>2.6611199999999998E-2</v>
      </c>
      <c r="U320" s="40">
        <f t="shared" si="102"/>
        <v>1.064448E-2</v>
      </c>
    </row>
    <row r="321" spans="13:21" x14ac:dyDescent="0.3">
      <c r="M321" s="38">
        <f t="shared" si="94"/>
        <v>1064.4479999999999</v>
      </c>
      <c r="N321" s="39">
        <f t="shared" si="95"/>
        <v>266.11199999999997</v>
      </c>
      <c r="O321" s="40">
        <f t="shared" si="96"/>
        <v>106.4448</v>
      </c>
      <c r="P321" s="38">
        <f t="shared" si="97"/>
        <v>106.4448</v>
      </c>
      <c r="Q321" s="39">
        <f t="shared" si="98"/>
        <v>26.6112</v>
      </c>
      <c r="R321" s="39">
        <f t="shared" si="99"/>
        <v>10.644479999999998</v>
      </c>
      <c r="S321" s="38">
        <f t="shared" si="100"/>
        <v>0.10644479999999999</v>
      </c>
      <c r="T321" s="39">
        <f t="shared" si="101"/>
        <v>2.6611199999999998E-2</v>
      </c>
      <c r="U321" s="40">
        <f t="shared" si="102"/>
        <v>1.064448E-2</v>
      </c>
    </row>
    <row r="322" spans="13:21" x14ac:dyDescent="0.3">
      <c r="M322" s="38">
        <f t="shared" si="94"/>
        <v>1064.4479999999999</v>
      </c>
      <c r="N322" s="39">
        <f t="shared" si="95"/>
        <v>266.11199999999997</v>
      </c>
      <c r="O322" s="40">
        <f t="shared" si="96"/>
        <v>106.4448</v>
      </c>
      <c r="P322" s="38">
        <f t="shared" si="97"/>
        <v>106.4448</v>
      </c>
      <c r="Q322" s="39">
        <f t="shared" si="98"/>
        <v>26.6112</v>
      </c>
      <c r="R322" s="39">
        <f t="shared" si="99"/>
        <v>10.644479999999998</v>
      </c>
      <c r="S322" s="38">
        <f t="shared" si="100"/>
        <v>0.10644479999999999</v>
      </c>
      <c r="T322" s="39">
        <f t="shared" si="101"/>
        <v>2.6611199999999998E-2</v>
      </c>
      <c r="U322" s="40">
        <f t="shared" si="102"/>
        <v>1.064448E-2</v>
      </c>
    </row>
    <row r="323" spans="13:21" x14ac:dyDescent="0.3">
      <c r="M323" s="38">
        <f t="shared" si="94"/>
        <v>1066.4639999999999</v>
      </c>
      <c r="N323" s="39">
        <f t="shared" si="95"/>
        <v>266.61599999999999</v>
      </c>
      <c r="O323" s="40">
        <f t="shared" si="96"/>
        <v>106.6464</v>
      </c>
      <c r="P323" s="38">
        <f t="shared" si="97"/>
        <v>106.6464</v>
      </c>
      <c r="Q323" s="39">
        <f t="shared" si="98"/>
        <v>26.6616</v>
      </c>
      <c r="R323" s="39">
        <f t="shared" si="99"/>
        <v>10.664639999999999</v>
      </c>
      <c r="S323" s="38">
        <f t="shared" si="100"/>
        <v>0.10664639999999999</v>
      </c>
      <c r="T323" s="39">
        <f t="shared" si="101"/>
        <v>2.6661599999999997E-2</v>
      </c>
      <c r="U323" s="40">
        <f t="shared" si="102"/>
        <v>1.066464E-2</v>
      </c>
    </row>
    <row r="324" spans="13:21" x14ac:dyDescent="0.3">
      <c r="M324" s="38">
        <f t="shared" si="94"/>
        <v>1066.4639999999999</v>
      </c>
      <c r="N324" s="39">
        <f t="shared" si="95"/>
        <v>266.61599999999999</v>
      </c>
      <c r="O324" s="40">
        <f t="shared" si="96"/>
        <v>106.6464</v>
      </c>
      <c r="P324" s="38">
        <f t="shared" si="97"/>
        <v>106.6464</v>
      </c>
      <c r="Q324" s="39">
        <f t="shared" si="98"/>
        <v>26.6616</v>
      </c>
      <c r="R324" s="39">
        <f t="shared" si="99"/>
        <v>10.664639999999999</v>
      </c>
      <c r="S324" s="38">
        <f t="shared" si="100"/>
        <v>0.10664639999999999</v>
      </c>
      <c r="T324" s="39">
        <f t="shared" si="101"/>
        <v>2.6661599999999997E-2</v>
      </c>
      <c r="U324" s="40">
        <f t="shared" si="102"/>
        <v>1.066464E-2</v>
      </c>
    </row>
    <row r="325" spans="13:21" x14ac:dyDescent="0.3">
      <c r="M325" s="38">
        <f t="shared" si="94"/>
        <v>1088.6399999999999</v>
      </c>
      <c r="N325" s="39">
        <f t="shared" si="95"/>
        <v>272.15999999999997</v>
      </c>
      <c r="O325" s="40">
        <f t="shared" si="96"/>
        <v>108.86399999999999</v>
      </c>
      <c r="P325" s="38">
        <f t="shared" si="97"/>
        <v>108.86399999999999</v>
      </c>
      <c r="Q325" s="39">
        <f t="shared" si="98"/>
        <v>27.215999999999998</v>
      </c>
      <c r="R325" s="39">
        <f t="shared" si="99"/>
        <v>10.886399999999998</v>
      </c>
      <c r="S325" s="38">
        <f t="shared" si="100"/>
        <v>0.10886399999999999</v>
      </c>
      <c r="T325" s="39">
        <f t="shared" si="101"/>
        <v>2.7215999999999997E-2</v>
      </c>
      <c r="U325" s="40">
        <f t="shared" si="102"/>
        <v>1.0886400000000001E-2</v>
      </c>
    </row>
    <row r="326" spans="13:21" x14ac:dyDescent="0.3">
      <c r="M326" s="38">
        <f t="shared" si="94"/>
        <v>1135.008</v>
      </c>
      <c r="N326" s="39">
        <f t="shared" si="95"/>
        <v>283.75200000000001</v>
      </c>
      <c r="O326" s="40">
        <f t="shared" si="96"/>
        <v>113.5008</v>
      </c>
      <c r="P326" s="38">
        <f t="shared" si="97"/>
        <v>113.5008</v>
      </c>
      <c r="Q326" s="39">
        <f t="shared" si="98"/>
        <v>28.3752</v>
      </c>
      <c r="R326" s="39">
        <f t="shared" si="99"/>
        <v>11.350079999999998</v>
      </c>
      <c r="S326" s="38">
        <f t="shared" si="100"/>
        <v>0.1135008</v>
      </c>
      <c r="T326" s="39">
        <f t="shared" si="101"/>
        <v>2.83752E-2</v>
      </c>
      <c r="U326" s="40">
        <f t="shared" si="102"/>
        <v>1.135008E-2</v>
      </c>
    </row>
    <row r="327" spans="13:21" x14ac:dyDescent="0.3">
      <c r="M327" s="38">
        <f t="shared" si="94"/>
        <v>1145.088</v>
      </c>
      <c r="N327" s="39">
        <f t="shared" si="95"/>
        <v>286.27199999999999</v>
      </c>
      <c r="O327" s="40">
        <f t="shared" si="96"/>
        <v>114.50879999999999</v>
      </c>
      <c r="P327" s="38">
        <f t="shared" si="97"/>
        <v>114.50879999999999</v>
      </c>
      <c r="Q327" s="39">
        <f t="shared" si="98"/>
        <v>28.627199999999998</v>
      </c>
      <c r="R327" s="39">
        <f t="shared" si="99"/>
        <v>11.450879999999998</v>
      </c>
      <c r="S327" s="38">
        <f t="shared" si="100"/>
        <v>0.11450879999999998</v>
      </c>
      <c r="T327" s="39">
        <f t="shared" si="101"/>
        <v>2.8627199999999995E-2</v>
      </c>
      <c r="U327" s="40">
        <f t="shared" si="102"/>
        <v>1.145088E-2</v>
      </c>
    </row>
    <row r="328" spans="13:21" x14ac:dyDescent="0.3">
      <c r="M328" s="38">
        <f t="shared" si="94"/>
        <v>1148.1120000000001</v>
      </c>
      <c r="N328" s="39">
        <f t="shared" si="95"/>
        <v>287.02800000000002</v>
      </c>
      <c r="O328" s="40">
        <f t="shared" si="96"/>
        <v>114.8112</v>
      </c>
      <c r="P328" s="38">
        <f t="shared" si="97"/>
        <v>114.8112</v>
      </c>
      <c r="Q328" s="39">
        <f t="shared" si="98"/>
        <v>28.7028</v>
      </c>
      <c r="R328" s="39">
        <f t="shared" si="99"/>
        <v>11.481119999999999</v>
      </c>
      <c r="S328" s="38">
        <f t="shared" si="100"/>
        <v>0.11481119999999999</v>
      </c>
      <c r="T328" s="39">
        <f t="shared" si="101"/>
        <v>2.8702799999999997E-2</v>
      </c>
      <c r="U328" s="40">
        <f t="shared" si="102"/>
        <v>1.1481120000000001E-2</v>
      </c>
    </row>
    <row r="329" spans="13:21" x14ac:dyDescent="0.3">
      <c r="M329" s="38">
        <f t="shared" si="94"/>
        <v>1201.5359999999998</v>
      </c>
      <c r="N329" s="39">
        <f t="shared" si="95"/>
        <v>300.38399999999996</v>
      </c>
      <c r="O329" s="40">
        <f t="shared" si="96"/>
        <v>120.1536</v>
      </c>
      <c r="P329" s="38">
        <f t="shared" si="97"/>
        <v>120.1536</v>
      </c>
      <c r="Q329" s="39">
        <f t="shared" si="98"/>
        <v>30.038399999999999</v>
      </c>
      <c r="R329" s="39">
        <f t="shared" si="99"/>
        <v>12.015359999999999</v>
      </c>
      <c r="S329" s="38">
        <f t="shared" si="100"/>
        <v>0.12015359999999999</v>
      </c>
      <c r="T329" s="39">
        <f t="shared" si="101"/>
        <v>3.0038399999999996E-2</v>
      </c>
      <c r="U329" s="40">
        <f t="shared" si="102"/>
        <v>1.2015359999999999E-2</v>
      </c>
    </row>
    <row r="330" spans="13:21" x14ac:dyDescent="0.3">
      <c r="M330" s="38">
        <f t="shared" si="94"/>
        <v>1221.6959999999997</v>
      </c>
      <c r="N330" s="39">
        <f t="shared" si="95"/>
        <v>305.42399999999992</v>
      </c>
      <c r="O330" s="40">
        <f t="shared" si="96"/>
        <v>122.16959999999997</v>
      </c>
      <c r="P330" s="38">
        <f t="shared" si="97"/>
        <v>122.16959999999997</v>
      </c>
      <c r="Q330" s="39">
        <f t="shared" si="98"/>
        <v>30.542399999999994</v>
      </c>
      <c r="R330" s="39">
        <f t="shared" si="99"/>
        <v>12.216959999999997</v>
      </c>
      <c r="S330" s="38">
        <f t="shared" si="100"/>
        <v>0.12216959999999998</v>
      </c>
      <c r="T330" s="39">
        <f t="shared" si="101"/>
        <v>3.0542399999999994E-2</v>
      </c>
      <c r="U330" s="40">
        <f t="shared" si="102"/>
        <v>1.2216959999999999E-2</v>
      </c>
    </row>
    <row r="331" spans="13:21" x14ac:dyDescent="0.3">
      <c r="M331" s="38">
        <f t="shared" si="94"/>
        <v>1274.1119999999999</v>
      </c>
      <c r="N331" s="39">
        <f t="shared" si="95"/>
        <v>318.52799999999996</v>
      </c>
      <c r="O331" s="40">
        <f t="shared" si="96"/>
        <v>127.41119999999999</v>
      </c>
      <c r="P331" s="38">
        <f t="shared" si="97"/>
        <v>127.41119999999999</v>
      </c>
      <c r="Q331" s="39">
        <f t="shared" si="98"/>
        <v>31.852799999999998</v>
      </c>
      <c r="R331" s="39">
        <f t="shared" si="99"/>
        <v>12.741119999999999</v>
      </c>
      <c r="S331" s="38">
        <f t="shared" si="100"/>
        <v>0.12741119999999997</v>
      </c>
      <c r="T331" s="39">
        <f t="shared" si="101"/>
        <v>3.1852799999999994E-2</v>
      </c>
      <c r="U331" s="40">
        <f t="shared" si="102"/>
        <v>1.274112E-2</v>
      </c>
    </row>
    <row r="332" spans="13:21" x14ac:dyDescent="0.3">
      <c r="M332" s="38">
        <f t="shared" si="94"/>
        <v>1314.4319999999998</v>
      </c>
      <c r="N332" s="39">
        <f t="shared" si="95"/>
        <v>328.60799999999995</v>
      </c>
      <c r="O332" s="40">
        <f t="shared" si="96"/>
        <v>131.44319999999999</v>
      </c>
      <c r="P332" s="38">
        <f t="shared" si="97"/>
        <v>131.44319999999999</v>
      </c>
      <c r="Q332" s="39">
        <f t="shared" si="98"/>
        <v>32.860799999999998</v>
      </c>
      <c r="R332" s="39">
        <f t="shared" si="99"/>
        <v>13.144319999999997</v>
      </c>
      <c r="S332" s="38">
        <f t="shared" si="100"/>
        <v>0.13144319999999998</v>
      </c>
      <c r="T332" s="39">
        <f t="shared" si="101"/>
        <v>3.2860799999999996E-2</v>
      </c>
      <c r="U332" s="40">
        <f t="shared" si="102"/>
        <v>1.3144319999999999E-2</v>
      </c>
    </row>
    <row r="333" spans="13:21" x14ac:dyDescent="0.3">
      <c r="M333" s="38">
        <f t="shared" si="94"/>
        <v>1459.5839999999998</v>
      </c>
      <c r="N333" s="39">
        <f t="shared" si="95"/>
        <v>364.89599999999996</v>
      </c>
      <c r="O333" s="40">
        <f t="shared" si="96"/>
        <v>145.95839999999998</v>
      </c>
      <c r="P333" s="38">
        <f t="shared" si="97"/>
        <v>145.95839999999998</v>
      </c>
      <c r="Q333" s="39">
        <f t="shared" si="98"/>
        <v>36.489599999999996</v>
      </c>
      <c r="R333" s="39">
        <f t="shared" si="99"/>
        <v>14.595839999999999</v>
      </c>
      <c r="S333" s="38">
        <f t="shared" si="100"/>
        <v>0.14595839999999999</v>
      </c>
      <c r="T333" s="39">
        <f t="shared" si="101"/>
        <v>3.6489599999999997E-2</v>
      </c>
      <c r="U333" s="40">
        <f t="shared" si="102"/>
        <v>1.4595840000000001E-2</v>
      </c>
    </row>
    <row r="334" spans="13:21" x14ac:dyDescent="0.3">
      <c r="M334" s="38">
        <f t="shared" si="94"/>
        <v>1261.8720000000001</v>
      </c>
      <c r="N334" s="39">
        <f t="shared" si="95"/>
        <v>315.46800000000002</v>
      </c>
      <c r="O334" s="40">
        <f t="shared" si="96"/>
        <v>126.1872</v>
      </c>
      <c r="P334" s="38">
        <f t="shared" si="97"/>
        <v>126.1872</v>
      </c>
      <c r="Q334" s="39">
        <f t="shared" si="98"/>
        <v>31.546800000000001</v>
      </c>
      <c r="R334" s="39">
        <f t="shared" si="99"/>
        <v>12.61872</v>
      </c>
      <c r="S334" s="38">
        <f t="shared" si="100"/>
        <v>0.1261872</v>
      </c>
      <c r="T334" s="39">
        <f t="shared" si="101"/>
        <v>3.15468E-2</v>
      </c>
      <c r="U334" s="40">
        <f t="shared" si="102"/>
        <v>1.261872E-2</v>
      </c>
    </row>
    <row r="335" spans="13:21" x14ac:dyDescent="0.3">
      <c r="M335" s="38">
        <f t="shared" si="94"/>
        <v>1263.528</v>
      </c>
      <c r="N335" s="39">
        <f t="shared" si="95"/>
        <v>315.88200000000001</v>
      </c>
      <c r="O335" s="40">
        <f t="shared" si="96"/>
        <v>126.3528</v>
      </c>
      <c r="P335" s="38">
        <f t="shared" si="97"/>
        <v>126.3528</v>
      </c>
      <c r="Q335" s="39">
        <f t="shared" si="98"/>
        <v>31.588200000000001</v>
      </c>
      <c r="R335" s="39">
        <f t="shared" si="99"/>
        <v>12.63528</v>
      </c>
      <c r="S335" s="38">
        <f t="shared" si="100"/>
        <v>0.12635279999999999</v>
      </c>
      <c r="T335" s="39">
        <f t="shared" si="101"/>
        <v>3.1588199999999997E-2</v>
      </c>
      <c r="U335" s="40">
        <f t="shared" si="102"/>
        <v>1.263528E-2</v>
      </c>
    </row>
    <row r="336" spans="13:21" x14ac:dyDescent="0.3">
      <c r="M336" s="38">
        <f t="shared" si="94"/>
        <v>1265.184</v>
      </c>
      <c r="N336" s="39">
        <f t="shared" si="95"/>
        <v>316.29599999999999</v>
      </c>
      <c r="O336" s="40">
        <f t="shared" si="96"/>
        <v>126.5184</v>
      </c>
      <c r="P336" s="38">
        <f t="shared" si="97"/>
        <v>126.5184</v>
      </c>
      <c r="Q336" s="39">
        <f t="shared" si="98"/>
        <v>31.6296</v>
      </c>
      <c r="R336" s="39">
        <f t="shared" si="99"/>
        <v>12.651839999999998</v>
      </c>
      <c r="S336" s="38">
        <f t="shared" si="100"/>
        <v>0.1265184</v>
      </c>
      <c r="T336" s="39">
        <f t="shared" si="101"/>
        <v>3.1629600000000001E-2</v>
      </c>
      <c r="U336" s="40">
        <f t="shared" si="102"/>
        <v>1.2651840000000001E-2</v>
      </c>
    </row>
    <row r="337" spans="13:21" x14ac:dyDescent="0.3">
      <c r="M337" s="38">
        <f t="shared" si="94"/>
        <v>1271.8079999999998</v>
      </c>
      <c r="N337" s="39">
        <f t="shared" si="95"/>
        <v>317.95199999999994</v>
      </c>
      <c r="O337" s="40">
        <f t="shared" si="96"/>
        <v>127.18079999999999</v>
      </c>
      <c r="P337" s="38">
        <f t="shared" si="97"/>
        <v>127.18079999999999</v>
      </c>
      <c r="Q337" s="39">
        <f t="shared" si="98"/>
        <v>31.795199999999998</v>
      </c>
      <c r="R337" s="39">
        <f t="shared" si="99"/>
        <v>12.718079999999999</v>
      </c>
      <c r="S337" s="38">
        <f t="shared" si="100"/>
        <v>0.12718079999999998</v>
      </c>
      <c r="T337" s="39">
        <f t="shared" si="101"/>
        <v>3.1795199999999996E-2</v>
      </c>
      <c r="U337" s="40">
        <f t="shared" si="102"/>
        <v>1.271808E-2</v>
      </c>
    </row>
    <row r="338" spans="13:21" x14ac:dyDescent="0.3">
      <c r="M338" s="38">
        <f t="shared" si="94"/>
        <v>1291.6799999999998</v>
      </c>
      <c r="N338" s="39">
        <f t="shared" si="95"/>
        <v>322.91999999999996</v>
      </c>
      <c r="O338" s="40">
        <f t="shared" si="96"/>
        <v>129.16799999999998</v>
      </c>
      <c r="P338" s="38">
        <f t="shared" si="97"/>
        <v>129.16799999999998</v>
      </c>
      <c r="Q338" s="39">
        <f t="shared" si="98"/>
        <v>32.291999999999994</v>
      </c>
      <c r="R338" s="39">
        <f t="shared" si="99"/>
        <v>12.916799999999999</v>
      </c>
      <c r="S338" s="38">
        <f t="shared" si="100"/>
        <v>0.12916799999999998</v>
      </c>
      <c r="T338" s="39">
        <f t="shared" si="101"/>
        <v>3.2291999999999994E-2</v>
      </c>
      <c r="U338" s="40">
        <f t="shared" si="102"/>
        <v>1.2916799999999999E-2</v>
      </c>
    </row>
    <row r="339" spans="13:21" x14ac:dyDescent="0.3">
      <c r="M339" s="38">
        <f t="shared" si="94"/>
        <v>1397.664</v>
      </c>
      <c r="N339" s="39">
        <f t="shared" si="95"/>
        <v>349.416</v>
      </c>
      <c r="O339" s="40">
        <f t="shared" si="96"/>
        <v>139.7664</v>
      </c>
      <c r="P339" s="38">
        <f t="shared" si="97"/>
        <v>139.7664</v>
      </c>
      <c r="Q339" s="39">
        <f t="shared" si="98"/>
        <v>34.941600000000001</v>
      </c>
      <c r="R339" s="39">
        <f t="shared" si="99"/>
        <v>13.976639999999998</v>
      </c>
      <c r="S339" s="38">
        <f t="shared" si="100"/>
        <v>0.13976639999999999</v>
      </c>
      <c r="T339" s="39">
        <f t="shared" si="101"/>
        <v>3.4941599999999996E-2</v>
      </c>
      <c r="U339" s="40">
        <f t="shared" si="102"/>
        <v>1.397664E-2</v>
      </c>
    </row>
    <row r="340" spans="13:21" x14ac:dyDescent="0.3">
      <c r="M340" s="38">
        <f t="shared" si="94"/>
        <v>1453.9679999999996</v>
      </c>
      <c r="N340" s="39">
        <f t="shared" si="95"/>
        <v>363.4919999999999</v>
      </c>
      <c r="O340" s="40">
        <f t="shared" si="96"/>
        <v>145.39679999999998</v>
      </c>
      <c r="P340" s="38">
        <f t="shared" si="97"/>
        <v>145.39679999999998</v>
      </c>
      <c r="Q340" s="39">
        <f t="shared" si="98"/>
        <v>36.349199999999996</v>
      </c>
      <c r="R340" s="39">
        <f t="shared" si="99"/>
        <v>14.539679999999997</v>
      </c>
      <c r="S340" s="38">
        <f t="shared" si="100"/>
        <v>0.14539679999999996</v>
      </c>
      <c r="T340" s="39">
        <f t="shared" si="101"/>
        <v>3.6349199999999991E-2</v>
      </c>
      <c r="U340" s="40">
        <f t="shared" si="102"/>
        <v>1.4539679999999998E-2</v>
      </c>
    </row>
    <row r="341" spans="13:21" x14ac:dyDescent="0.3">
      <c r="M341" s="38">
        <f t="shared" si="94"/>
        <v>1925.1</v>
      </c>
      <c r="N341" s="39">
        <f t="shared" si="95"/>
        <v>481.27499999999998</v>
      </c>
      <c r="O341" s="40">
        <f t="shared" si="96"/>
        <v>192.51</v>
      </c>
      <c r="P341" s="38">
        <f t="shared" si="97"/>
        <v>192.51</v>
      </c>
      <c r="Q341" s="39">
        <f t="shared" si="98"/>
        <v>48.127499999999998</v>
      </c>
      <c r="R341" s="39">
        <f t="shared" si="99"/>
        <v>19.250999999999998</v>
      </c>
      <c r="S341" s="38">
        <f t="shared" si="100"/>
        <v>0.19250999999999999</v>
      </c>
      <c r="T341" s="39">
        <f t="shared" si="101"/>
        <v>4.8127499999999997E-2</v>
      </c>
      <c r="U341" s="40">
        <f t="shared" si="102"/>
        <v>1.9251000000000001E-2</v>
      </c>
    </row>
    <row r="342" spans="13:21" x14ac:dyDescent="0.3">
      <c r="M342" s="38">
        <f t="shared" si="94"/>
        <v>2060.8919999999998</v>
      </c>
      <c r="N342" s="39">
        <f t="shared" si="95"/>
        <v>515.22299999999996</v>
      </c>
      <c r="O342" s="40">
        <f t="shared" si="96"/>
        <v>206.08920000000001</v>
      </c>
      <c r="P342" s="38">
        <f t="shared" si="97"/>
        <v>206.08920000000001</v>
      </c>
      <c r="Q342" s="39">
        <f t="shared" si="98"/>
        <v>51.522300000000001</v>
      </c>
      <c r="R342" s="39">
        <f t="shared" si="99"/>
        <v>20.608919999999998</v>
      </c>
      <c r="S342" s="38">
        <f t="shared" si="100"/>
        <v>0.2060892</v>
      </c>
      <c r="T342" s="39">
        <f t="shared" si="101"/>
        <v>5.15223E-2</v>
      </c>
      <c r="U342" s="40">
        <f t="shared" si="102"/>
        <v>2.0608920000000003E-2</v>
      </c>
    </row>
    <row r="343" spans="13:21" x14ac:dyDescent="0.3">
      <c r="M343" s="38">
        <f t="shared" si="94"/>
        <v>2712.96</v>
      </c>
      <c r="N343" s="39">
        <f t="shared" si="95"/>
        <v>678.24</v>
      </c>
      <c r="O343" s="40">
        <f t="shared" si="96"/>
        <v>271.29599999999999</v>
      </c>
      <c r="P343" s="38">
        <f t="shared" si="97"/>
        <v>271.29599999999999</v>
      </c>
      <c r="Q343" s="39">
        <f t="shared" si="98"/>
        <v>67.823999999999998</v>
      </c>
      <c r="R343" s="39">
        <f t="shared" si="99"/>
        <v>27.1296</v>
      </c>
      <c r="S343" s="38">
        <f t="shared" si="100"/>
        <v>0.27129599999999998</v>
      </c>
      <c r="T343" s="39">
        <f t="shared" si="101"/>
        <v>6.7823999999999995E-2</v>
      </c>
      <c r="U343" s="40">
        <f t="shared" si="102"/>
        <v>2.71296E-2</v>
      </c>
    </row>
    <row r="344" spans="13:21" x14ac:dyDescent="0.3">
      <c r="M344" s="38">
        <f t="shared" si="94"/>
        <v>2732.4</v>
      </c>
      <c r="N344" s="39">
        <f t="shared" si="95"/>
        <v>683.1</v>
      </c>
      <c r="O344" s="40">
        <f t="shared" si="96"/>
        <v>273.24</v>
      </c>
      <c r="P344" s="38">
        <f t="shared" si="97"/>
        <v>273.24</v>
      </c>
      <c r="Q344" s="39">
        <f t="shared" si="98"/>
        <v>68.31</v>
      </c>
      <c r="R344" s="39">
        <f t="shared" si="99"/>
        <v>27.324000000000002</v>
      </c>
      <c r="S344" s="38">
        <f t="shared" si="100"/>
        <v>0.27324000000000004</v>
      </c>
      <c r="T344" s="39">
        <f t="shared" si="101"/>
        <v>6.831000000000001E-2</v>
      </c>
      <c r="U344" s="40">
        <f t="shared" si="102"/>
        <v>2.7324000000000005E-2</v>
      </c>
    </row>
    <row r="345" spans="13:21" x14ac:dyDescent="0.3">
      <c r="M345" s="38">
        <f t="shared" ref="M345:M348" si="103">IF(D151="","",D151*36)</f>
        <v>2851.2</v>
      </c>
      <c r="N345" s="39">
        <f t="shared" ref="N345:N348" si="104">IF(D151="","",D151*9)</f>
        <v>712.8</v>
      </c>
      <c r="O345" s="40">
        <f t="shared" ref="O345:O348" si="105">IF(D151="","",D151*3.6)</f>
        <v>285.11999999999995</v>
      </c>
      <c r="P345" s="38">
        <f t="shared" ref="P345:P348" si="106">IF(D151="","",D151*3.6)</f>
        <v>285.11999999999995</v>
      </c>
      <c r="Q345" s="39">
        <f t="shared" ref="Q345:Q348" si="107">IF(D151="","",D151*0.9)</f>
        <v>71.279999999999987</v>
      </c>
      <c r="R345" s="39">
        <f t="shared" ref="R345:R348" si="108">IF(D151="","",D151*0.36)</f>
        <v>28.511999999999993</v>
      </c>
      <c r="S345" s="38">
        <f t="shared" ref="S345:S348" si="109">IF(D151="","",D151*(0.0036))</f>
        <v>0.28511999999999993</v>
      </c>
      <c r="T345" s="39">
        <f t="shared" ref="T345:T348" si="110">IF(D151="","",D151*(0.0009))</f>
        <v>7.1279999999999982E-2</v>
      </c>
      <c r="U345" s="40">
        <f t="shared" ref="U345:U348" si="111">IF(D151="","",D151*(0.00036))</f>
        <v>2.8511999999999999E-2</v>
      </c>
    </row>
    <row r="346" spans="13:21" x14ac:dyDescent="0.3">
      <c r="M346" s="38">
        <f t="shared" si="103"/>
        <v>3039.12</v>
      </c>
      <c r="N346" s="39">
        <f t="shared" si="104"/>
        <v>759.78</v>
      </c>
      <c r="O346" s="40">
        <f t="shared" si="105"/>
        <v>303.91200000000003</v>
      </c>
      <c r="P346" s="38">
        <f t="shared" si="106"/>
        <v>303.91200000000003</v>
      </c>
      <c r="Q346" s="39">
        <f t="shared" si="107"/>
        <v>75.978000000000009</v>
      </c>
      <c r="R346" s="39">
        <f t="shared" si="108"/>
        <v>30.391199999999998</v>
      </c>
      <c r="S346" s="38">
        <f t="shared" si="109"/>
        <v>0.30391200000000002</v>
      </c>
      <c r="T346" s="39">
        <f t="shared" si="110"/>
        <v>7.5978000000000004E-2</v>
      </c>
      <c r="U346" s="40">
        <f t="shared" si="111"/>
        <v>3.0391200000000004E-2</v>
      </c>
    </row>
    <row r="347" spans="13:21" x14ac:dyDescent="0.3">
      <c r="M347" s="38">
        <f t="shared" si="103"/>
        <v>3058.5600000000004</v>
      </c>
      <c r="N347" s="39">
        <f t="shared" si="104"/>
        <v>764.6400000000001</v>
      </c>
      <c r="O347" s="40">
        <f t="shared" si="105"/>
        <v>305.85600000000005</v>
      </c>
      <c r="P347" s="38">
        <f t="shared" si="106"/>
        <v>305.85600000000005</v>
      </c>
      <c r="Q347" s="39">
        <f t="shared" si="107"/>
        <v>76.464000000000013</v>
      </c>
      <c r="R347" s="39">
        <f t="shared" si="108"/>
        <v>30.585600000000003</v>
      </c>
      <c r="S347" s="38">
        <f t="shared" si="109"/>
        <v>0.30585600000000002</v>
      </c>
      <c r="T347" s="39">
        <f t="shared" si="110"/>
        <v>7.6464000000000004E-2</v>
      </c>
      <c r="U347" s="40">
        <f t="shared" si="111"/>
        <v>3.0585600000000004E-2</v>
      </c>
    </row>
    <row r="348" spans="13:21" x14ac:dyDescent="0.3">
      <c r="M348" s="38">
        <f t="shared" si="103"/>
        <v>3136.32</v>
      </c>
      <c r="N348" s="39">
        <f t="shared" si="104"/>
        <v>784.08</v>
      </c>
      <c r="O348" s="40">
        <f t="shared" si="105"/>
        <v>313.63200000000001</v>
      </c>
      <c r="P348" s="38">
        <f t="shared" si="106"/>
        <v>313.63200000000001</v>
      </c>
      <c r="Q348" s="39">
        <f t="shared" si="107"/>
        <v>78.408000000000001</v>
      </c>
      <c r="R348" s="39">
        <f t="shared" si="108"/>
        <v>31.363199999999999</v>
      </c>
      <c r="S348" s="38">
        <f t="shared" si="109"/>
        <v>0.31363200000000002</v>
      </c>
      <c r="T348" s="39">
        <f t="shared" si="110"/>
        <v>7.8408000000000005E-2</v>
      </c>
      <c r="U348" s="40">
        <f t="shared" si="111"/>
        <v>3.1363200000000001E-2</v>
      </c>
    </row>
    <row r="349" spans="13:21" x14ac:dyDescent="0.3">
      <c r="M349" s="38">
        <f t="shared" ref="M349:M380" si="112">IF(E55="","",E55*36)</f>
        <v>138.24</v>
      </c>
      <c r="N349" s="39">
        <f t="shared" ref="N349:N380" si="113">IF(E55="","",E55*9)</f>
        <v>34.56</v>
      </c>
      <c r="O349" s="40">
        <f t="shared" ref="O349:O380" si="114">IF(E55="","",E55*3.6)</f>
        <v>13.824</v>
      </c>
      <c r="P349" s="38">
        <f t="shared" ref="P349:P380" si="115">IF(E55="","",E55*3.6)</f>
        <v>13.824</v>
      </c>
      <c r="Q349" s="39">
        <f t="shared" ref="Q349:Q380" si="116">IF(E55="","",E55*0.9)</f>
        <v>3.456</v>
      </c>
      <c r="R349" s="39">
        <f t="shared" ref="R349:R380" si="117">IF(E55="","",E55*0.36)</f>
        <v>1.3823999999999999</v>
      </c>
      <c r="S349" s="38">
        <f t="shared" ref="S349:S380" si="118">IF(E55="","",E55*(0.0036))</f>
        <v>1.3823999999999999E-2</v>
      </c>
      <c r="T349" s="39">
        <f t="shared" ref="T349:T380" si="119">IF(E55="","",E55*(0.0009))</f>
        <v>3.4559999999999999E-3</v>
      </c>
      <c r="U349" s="40">
        <f t="shared" ref="U349:U380" si="120">IF(E55="","",E55*(0.00036))</f>
        <v>1.3824E-3</v>
      </c>
    </row>
    <row r="350" spans="13:21" x14ac:dyDescent="0.3">
      <c r="M350" s="38">
        <f t="shared" si="112"/>
        <v>155.52000000000001</v>
      </c>
      <c r="N350" s="39">
        <f t="shared" si="113"/>
        <v>38.880000000000003</v>
      </c>
      <c r="O350" s="40">
        <f t="shared" si="114"/>
        <v>15.552000000000001</v>
      </c>
      <c r="P350" s="38">
        <f t="shared" si="115"/>
        <v>15.552000000000001</v>
      </c>
      <c r="Q350" s="39">
        <f t="shared" si="116"/>
        <v>3.8880000000000003</v>
      </c>
      <c r="R350" s="39">
        <f t="shared" si="117"/>
        <v>1.5552000000000001</v>
      </c>
      <c r="S350" s="38">
        <f t="shared" si="118"/>
        <v>1.5552E-2</v>
      </c>
      <c r="T350" s="39">
        <f t="shared" si="119"/>
        <v>3.888E-3</v>
      </c>
      <c r="U350" s="40">
        <f t="shared" si="120"/>
        <v>1.5552000000000003E-3</v>
      </c>
    </row>
    <row r="351" spans="13:21" x14ac:dyDescent="0.3">
      <c r="M351" s="38">
        <f t="shared" si="112"/>
        <v>172.8</v>
      </c>
      <c r="N351" s="39">
        <f t="shared" si="113"/>
        <v>43.2</v>
      </c>
      <c r="O351" s="40">
        <f t="shared" si="114"/>
        <v>17.280000000000005</v>
      </c>
      <c r="P351" s="38">
        <f t="shared" si="115"/>
        <v>17.280000000000005</v>
      </c>
      <c r="Q351" s="39">
        <f t="shared" si="116"/>
        <v>4.3200000000000012</v>
      </c>
      <c r="R351" s="39">
        <f t="shared" si="117"/>
        <v>1.7280000000000002</v>
      </c>
      <c r="S351" s="38">
        <f t="shared" si="118"/>
        <v>1.7280000000000004E-2</v>
      </c>
      <c r="T351" s="39">
        <f t="shared" si="119"/>
        <v>4.3200000000000009E-3</v>
      </c>
      <c r="U351" s="40">
        <f t="shared" si="120"/>
        <v>1.7280000000000004E-3</v>
      </c>
    </row>
    <row r="352" spans="13:21" x14ac:dyDescent="0.3">
      <c r="M352" s="38">
        <f t="shared" si="112"/>
        <v>185.76</v>
      </c>
      <c r="N352" s="39">
        <f t="shared" si="113"/>
        <v>46.44</v>
      </c>
      <c r="O352" s="40">
        <f t="shared" si="114"/>
        <v>18.576000000000001</v>
      </c>
      <c r="P352" s="38">
        <f t="shared" si="115"/>
        <v>18.576000000000001</v>
      </c>
      <c r="Q352" s="39">
        <f t="shared" si="116"/>
        <v>4.6440000000000001</v>
      </c>
      <c r="R352" s="39">
        <f t="shared" si="117"/>
        <v>1.8575999999999999</v>
      </c>
      <c r="S352" s="38">
        <f t="shared" si="118"/>
        <v>1.8575999999999999E-2</v>
      </c>
      <c r="T352" s="39">
        <f t="shared" si="119"/>
        <v>4.6439999999999997E-3</v>
      </c>
      <c r="U352" s="40">
        <f t="shared" si="120"/>
        <v>1.8576000000000003E-3</v>
      </c>
    </row>
    <row r="353" spans="13:21" x14ac:dyDescent="0.3">
      <c r="M353" s="38">
        <f t="shared" si="112"/>
        <v>1325.088</v>
      </c>
      <c r="N353" s="39">
        <f t="shared" si="113"/>
        <v>331.27199999999999</v>
      </c>
      <c r="O353" s="40">
        <f t="shared" si="114"/>
        <v>132.50880000000001</v>
      </c>
      <c r="P353" s="38">
        <f t="shared" si="115"/>
        <v>132.50880000000001</v>
      </c>
      <c r="Q353" s="39">
        <f t="shared" si="116"/>
        <v>33.127200000000002</v>
      </c>
      <c r="R353" s="39">
        <f t="shared" si="117"/>
        <v>13.250879999999999</v>
      </c>
      <c r="S353" s="38">
        <f t="shared" si="118"/>
        <v>0.13250879999999998</v>
      </c>
      <c r="T353" s="39">
        <f t="shared" si="119"/>
        <v>3.3127199999999996E-2</v>
      </c>
      <c r="U353" s="40">
        <f t="shared" si="120"/>
        <v>1.3250880000000001E-2</v>
      </c>
    </row>
    <row r="354" spans="13:21" x14ac:dyDescent="0.3">
      <c r="M354" s="38">
        <f t="shared" si="112"/>
        <v>1325.088</v>
      </c>
      <c r="N354" s="39">
        <f t="shared" si="113"/>
        <v>331.27199999999999</v>
      </c>
      <c r="O354" s="40">
        <f t="shared" si="114"/>
        <v>132.50880000000001</v>
      </c>
      <c r="P354" s="38">
        <f t="shared" si="115"/>
        <v>132.50880000000001</v>
      </c>
      <c r="Q354" s="39">
        <f t="shared" si="116"/>
        <v>33.127200000000002</v>
      </c>
      <c r="R354" s="39">
        <f t="shared" si="117"/>
        <v>13.250879999999999</v>
      </c>
      <c r="S354" s="38">
        <f t="shared" si="118"/>
        <v>0.13250879999999998</v>
      </c>
      <c r="T354" s="39">
        <f t="shared" si="119"/>
        <v>3.3127199999999996E-2</v>
      </c>
      <c r="U354" s="40">
        <f t="shared" si="120"/>
        <v>1.3250880000000001E-2</v>
      </c>
    </row>
    <row r="355" spans="13:21" x14ac:dyDescent="0.3">
      <c r="M355" s="38">
        <f t="shared" si="112"/>
        <v>1402.1279999999999</v>
      </c>
      <c r="N355" s="39">
        <f t="shared" si="113"/>
        <v>350.53199999999998</v>
      </c>
      <c r="O355" s="40">
        <f t="shared" si="114"/>
        <v>140.21280000000002</v>
      </c>
      <c r="P355" s="38">
        <f t="shared" si="115"/>
        <v>140.21280000000002</v>
      </c>
      <c r="Q355" s="39">
        <f t="shared" si="116"/>
        <v>35.053200000000004</v>
      </c>
      <c r="R355" s="39">
        <f t="shared" si="117"/>
        <v>14.021279999999999</v>
      </c>
      <c r="S355" s="38">
        <f t="shared" si="118"/>
        <v>0.1402128</v>
      </c>
      <c r="T355" s="39">
        <f t="shared" si="119"/>
        <v>3.50532E-2</v>
      </c>
      <c r="U355" s="40">
        <f t="shared" si="120"/>
        <v>1.4021280000000001E-2</v>
      </c>
    </row>
    <row r="356" spans="13:21" x14ac:dyDescent="0.3">
      <c r="M356" s="38">
        <f t="shared" si="112"/>
        <v>1490.7239999999999</v>
      </c>
      <c r="N356" s="39">
        <f t="shared" si="113"/>
        <v>372.68099999999998</v>
      </c>
      <c r="O356" s="40">
        <f t="shared" si="114"/>
        <v>149.07239999999999</v>
      </c>
      <c r="P356" s="38">
        <f t="shared" si="115"/>
        <v>149.07239999999999</v>
      </c>
      <c r="Q356" s="39">
        <f t="shared" si="116"/>
        <v>37.268099999999997</v>
      </c>
      <c r="R356" s="39">
        <f t="shared" si="117"/>
        <v>14.90724</v>
      </c>
      <c r="S356" s="38">
        <f t="shared" si="118"/>
        <v>0.14907239999999999</v>
      </c>
      <c r="T356" s="39">
        <f t="shared" si="119"/>
        <v>3.7268099999999998E-2</v>
      </c>
      <c r="U356" s="40">
        <f t="shared" si="120"/>
        <v>1.490724E-2</v>
      </c>
    </row>
    <row r="357" spans="13:21" x14ac:dyDescent="0.3">
      <c r="M357" s="38">
        <f t="shared" si="112"/>
        <v>1533.096</v>
      </c>
      <c r="N357" s="39">
        <f t="shared" si="113"/>
        <v>383.274</v>
      </c>
      <c r="O357" s="40">
        <f t="shared" si="114"/>
        <v>153.30959999999999</v>
      </c>
      <c r="P357" s="38">
        <f t="shared" si="115"/>
        <v>153.30959999999999</v>
      </c>
      <c r="Q357" s="39">
        <f t="shared" si="116"/>
        <v>38.327399999999997</v>
      </c>
      <c r="R357" s="39">
        <f t="shared" si="117"/>
        <v>15.330959999999999</v>
      </c>
      <c r="S357" s="38">
        <f t="shared" si="118"/>
        <v>0.15330959999999999</v>
      </c>
      <c r="T357" s="39">
        <f t="shared" si="119"/>
        <v>3.8327399999999998E-2</v>
      </c>
      <c r="U357" s="40">
        <f t="shared" si="120"/>
        <v>1.5330960000000001E-2</v>
      </c>
    </row>
    <row r="358" spans="13:21" x14ac:dyDescent="0.3">
      <c r="M358" s="38">
        <f t="shared" si="112"/>
        <v>1540.8</v>
      </c>
      <c r="N358" s="39">
        <f t="shared" si="113"/>
        <v>385.2</v>
      </c>
      <c r="O358" s="40">
        <f t="shared" si="114"/>
        <v>154.07999999999998</v>
      </c>
      <c r="P358" s="38">
        <f t="shared" si="115"/>
        <v>154.07999999999998</v>
      </c>
      <c r="Q358" s="39">
        <f t="shared" si="116"/>
        <v>38.519999999999996</v>
      </c>
      <c r="R358" s="39">
        <f t="shared" si="117"/>
        <v>15.407999999999998</v>
      </c>
      <c r="S358" s="38">
        <f t="shared" si="118"/>
        <v>0.15407999999999999</v>
      </c>
      <c r="T358" s="39">
        <f t="shared" si="119"/>
        <v>3.8519999999999999E-2</v>
      </c>
      <c r="U358" s="40">
        <f t="shared" si="120"/>
        <v>1.5408E-2</v>
      </c>
    </row>
    <row r="359" spans="13:21" x14ac:dyDescent="0.3">
      <c r="M359" s="38">
        <f t="shared" si="112"/>
        <v>1633.248</v>
      </c>
      <c r="N359" s="39">
        <f t="shared" si="113"/>
        <v>408.31200000000001</v>
      </c>
      <c r="O359" s="40">
        <f t="shared" si="114"/>
        <v>163.32480000000001</v>
      </c>
      <c r="P359" s="38">
        <f t="shared" si="115"/>
        <v>163.32480000000001</v>
      </c>
      <c r="Q359" s="39">
        <f t="shared" si="116"/>
        <v>40.831200000000003</v>
      </c>
      <c r="R359" s="39">
        <f t="shared" si="117"/>
        <v>16.33248</v>
      </c>
      <c r="S359" s="38">
        <f t="shared" si="118"/>
        <v>0.16332479999999999</v>
      </c>
      <c r="T359" s="39">
        <f t="shared" si="119"/>
        <v>4.0831199999999998E-2</v>
      </c>
      <c r="U359" s="40">
        <f t="shared" si="120"/>
        <v>1.6332480000000003E-2</v>
      </c>
    </row>
    <row r="360" spans="13:21" x14ac:dyDescent="0.3">
      <c r="M360" s="38">
        <f t="shared" si="112"/>
        <v>1633.248</v>
      </c>
      <c r="N360" s="39">
        <f t="shared" si="113"/>
        <v>408.31200000000001</v>
      </c>
      <c r="O360" s="40">
        <f t="shared" si="114"/>
        <v>163.32480000000001</v>
      </c>
      <c r="P360" s="38">
        <f t="shared" si="115"/>
        <v>163.32480000000001</v>
      </c>
      <c r="Q360" s="39">
        <f t="shared" si="116"/>
        <v>40.831200000000003</v>
      </c>
      <c r="R360" s="39">
        <f t="shared" si="117"/>
        <v>16.33248</v>
      </c>
      <c r="S360" s="38">
        <f t="shared" si="118"/>
        <v>0.16332479999999999</v>
      </c>
      <c r="T360" s="39">
        <f t="shared" si="119"/>
        <v>4.0831199999999998E-2</v>
      </c>
      <c r="U360" s="40">
        <f t="shared" si="120"/>
        <v>1.6332480000000003E-2</v>
      </c>
    </row>
    <row r="361" spans="13:21" x14ac:dyDescent="0.3">
      <c r="M361" s="38">
        <f t="shared" si="112"/>
        <v>1144.8</v>
      </c>
      <c r="N361" s="39">
        <f t="shared" si="113"/>
        <v>286.2</v>
      </c>
      <c r="O361" s="40">
        <f t="shared" si="114"/>
        <v>114.48</v>
      </c>
      <c r="P361" s="38">
        <f t="shared" si="115"/>
        <v>114.48</v>
      </c>
      <c r="Q361" s="39">
        <f t="shared" si="116"/>
        <v>28.62</v>
      </c>
      <c r="R361" s="39">
        <f t="shared" si="117"/>
        <v>11.448</v>
      </c>
      <c r="S361" s="38">
        <f t="shared" si="118"/>
        <v>0.11448</v>
      </c>
      <c r="T361" s="39">
        <f t="shared" si="119"/>
        <v>2.862E-2</v>
      </c>
      <c r="U361" s="40">
        <f t="shared" si="120"/>
        <v>1.1448000000000002E-2</v>
      </c>
    </row>
    <row r="362" spans="13:21" x14ac:dyDescent="0.3">
      <c r="M362" s="38">
        <f t="shared" si="112"/>
        <v>1150.2</v>
      </c>
      <c r="N362" s="39">
        <f t="shared" si="113"/>
        <v>287.55</v>
      </c>
      <c r="O362" s="40">
        <f t="shared" si="114"/>
        <v>115.02</v>
      </c>
      <c r="P362" s="38">
        <f t="shared" si="115"/>
        <v>115.02</v>
      </c>
      <c r="Q362" s="39">
        <f t="shared" si="116"/>
        <v>28.754999999999999</v>
      </c>
      <c r="R362" s="39">
        <f t="shared" si="117"/>
        <v>11.501999999999999</v>
      </c>
      <c r="S362" s="38">
        <f t="shared" si="118"/>
        <v>0.11502</v>
      </c>
      <c r="T362" s="39">
        <f t="shared" si="119"/>
        <v>2.8754999999999999E-2</v>
      </c>
      <c r="U362" s="40">
        <f t="shared" si="120"/>
        <v>1.1502E-2</v>
      </c>
    </row>
    <row r="363" spans="13:21" x14ac:dyDescent="0.3">
      <c r="M363" s="38">
        <f t="shared" si="112"/>
        <v>1209.6000000000001</v>
      </c>
      <c r="N363" s="39">
        <f t="shared" si="113"/>
        <v>302.40000000000003</v>
      </c>
      <c r="O363" s="40">
        <f t="shared" si="114"/>
        <v>120.96000000000001</v>
      </c>
      <c r="P363" s="38">
        <f t="shared" si="115"/>
        <v>120.96000000000001</v>
      </c>
      <c r="Q363" s="39">
        <f t="shared" si="116"/>
        <v>30.240000000000002</v>
      </c>
      <c r="R363" s="39">
        <f t="shared" si="117"/>
        <v>12.096</v>
      </c>
      <c r="S363" s="38">
        <f t="shared" si="118"/>
        <v>0.12096</v>
      </c>
      <c r="T363" s="39">
        <f t="shared" si="119"/>
        <v>3.024E-2</v>
      </c>
      <c r="U363" s="40">
        <f t="shared" si="120"/>
        <v>1.2096000000000001E-2</v>
      </c>
    </row>
    <row r="364" spans="13:21" x14ac:dyDescent="0.3">
      <c r="M364" s="38">
        <f t="shared" si="112"/>
        <v>1274.3999999999999</v>
      </c>
      <c r="N364" s="39">
        <f t="shared" si="113"/>
        <v>318.59999999999997</v>
      </c>
      <c r="O364" s="40">
        <f t="shared" si="114"/>
        <v>127.44</v>
      </c>
      <c r="P364" s="38">
        <f t="shared" si="115"/>
        <v>127.44</v>
      </c>
      <c r="Q364" s="39">
        <f t="shared" si="116"/>
        <v>31.86</v>
      </c>
      <c r="R364" s="39">
        <f t="shared" si="117"/>
        <v>12.744</v>
      </c>
      <c r="S364" s="38">
        <f t="shared" si="118"/>
        <v>0.12744</v>
      </c>
      <c r="T364" s="39">
        <f t="shared" si="119"/>
        <v>3.1859999999999999E-2</v>
      </c>
      <c r="U364" s="40">
        <f t="shared" si="120"/>
        <v>1.2744E-2</v>
      </c>
    </row>
    <row r="365" spans="13:21" x14ac:dyDescent="0.3">
      <c r="M365" s="38">
        <f t="shared" si="112"/>
        <v>1296</v>
      </c>
      <c r="N365" s="39">
        <f t="shared" si="113"/>
        <v>324</v>
      </c>
      <c r="O365" s="40">
        <f t="shared" si="114"/>
        <v>129.6</v>
      </c>
      <c r="P365" s="38">
        <f t="shared" si="115"/>
        <v>129.6</v>
      </c>
      <c r="Q365" s="39">
        <f t="shared" si="116"/>
        <v>32.4</v>
      </c>
      <c r="R365" s="39">
        <f t="shared" si="117"/>
        <v>12.959999999999999</v>
      </c>
      <c r="S365" s="38">
        <f t="shared" si="118"/>
        <v>0.12959999999999999</v>
      </c>
      <c r="T365" s="39">
        <f t="shared" si="119"/>
        <v>3.2399999999999998E-2</v>
      </c>
      <c r="U365" s="40">
        <f t="shared" si="120"/>
        <v>1.2960000000000001E-2</v>
      </c>
    </row>
    <row r="366" spans="13:21" x14ac:dyDescent="0.3">
      <c r="M366" s="38">
        <f t="shared" si="112"/>
        <v>1296</v>
      </c>
      <c r="N366" s="39">
        <f t="shared" si="113"/>
        <v>324</v>
      </c>
      <c r="O366" s="40">
        <f t="shared" si="114"/>
        <v>129.6</v>
      </c>
      <c r="P366" s="38">
        <f t="shared" si="115"/>
        <v>129.6</v>
      </c>
      <c r="Q366" s="39">
        <f t="shared" si="116"/>
        <v>32.4</v>
      </c>
      <c r="R366" s="39">
        <f t="shared" si="117"/>
        <v>12.959999999999999</v>
      </c>
      <c r="S366" s="38">
        <f t="shared" si="118"/>
        <v>0.12959999999999999</v>
      </c>
      <c r="T366" s="39">
        <f t="shared" si="119"/>
        <v>3.2399999999999998E-2</v>
      </c>
      <c r="U366" s="40">
        <f t="shared" si="120"/>
        <v>1.2960000000000001E-2</v>
      </c>
    </row>
    <row r="367" spans="13:21" x14ac:dyDescent="0.3">
      <c r="M367" s="38">
        <f t="shared" si="112"/>
        <v>1339.2</v>
      </c>
      <c r="N367" s="39">
        <f t="shared" si="113"/>
        <v>334.8</v>
      </c>
      <c r="O367" s="40">
        <f t="shared" si="114"/>
        <v>133.92000000000002</v>
      </c>
      <c r="P367" s="38">
        <f t="shared" si="115"/>
        <v>133.92000000000002</v>
      </c>
      <c r="Q367" s="39">
        <f t="shared" si="116"/>
        <v>33.480000000000004</v>
      </c>
      <c r="R367" s="39">
        <f t="shared" si="117"/>
        <v>13.392000000000001</v>
      </c>
      <c r="S367" s="38">
        <f t="shared" si="118"/>
        <v>0.13392000000000001</v>
      </c>
      <c r="T367" s="39">
        <f t="shared" si="119"/>
        <v>3.3480000000000003E-2</v>
      </c>
      <c r="U367" s="40">
        <f t="shared" si="120"/>
        <v>1.3392000000000001E-2</v>
      </c>
    </row>
    <row r="368" spans="13:21" x14ac:dyDescent="0.3">
      <c r="M368" s="38">
        <f t="shared" si="112"/>
        <v>1339.2</v>
      </c>
      <c r="N368" s="39">
        <f t="shared" si="113"/>
        <v>334.8</v>
      </c>
      <c r="O368" s="40">
        <f t="shared" si="114"/>
        <v>133.92000000000002</v>
      </c>
      <c r="P368" s="38">
        <f t="shared" si="115"/>
        <v>133.92000000000002</v>
      </c>
      <c r="Q368" s="39">
        <f t="shared" si="116"/>
        <v>33.480000000000004</v>
      </c>
      <c r="R368" s="39">
        <f t="shared" si="117"/>
        <v>13.392000000000001</v>
      </c>
      <c r="S368" s="38">
        <f t="shared" si="118"/>
        <v>0.13392000000000001</v>
      </c>
      <c r="T368" s="39">
        <f t="shared" si="119"/>
        <v>3.3480000000000003E-2</v>
      </c>
      <c r="U368" s="40">
        <f t="shared" si="120"/>
        <v>1.3392000000000001E-2</v>
      </c>
    </row>
    <row r="369" spans="13:21" x14ac:dyDescent="0.3">
      <c r="M369" s="38">
        <f t="shared" si="112"/>
        <v>1360.8</v>
      </c>
      <c r="N369" s="39">
        <f t="shared" si="113"/>
        <v>340.2</v>
      </c>
      <c r="O369" s="40">
        <f t="shared" si="114"/>
        <v>136.07999999999998</v>
      </c>
      <c r="P369" s="38">
        <f t="shared" si="115"/>
        <v>136.07999999999998</v>
      </c>
      <c r="Q369" s="39">
        <f t="shared" si="116"/>
        <v>34.019999999999996</v>
      </c>
      <c r="R369" s="39">
        <f t="shared" si="117"/>
        <v>13.607999999999999</v>
      </c>
      <c r="S369" s="38">
        <f t="shared" si="118"/>
        <v>0.13607999999999998</v>
      </c>
      <c r="T369" s="39">
        <f t="shared" si="119"/>
        <v>3.4019999999999995E-2</v>
      </c>
      <c r="U369" s="40">
        <f t="shared" si="120"/>
        <v>1.3608E-2</v>
      </c>
    </row>
    <row r="370" spans="13:21" x14ac:dyDescent="0.3">
      <c r="M370" s="38">
        <f t="shared" si="112"/>
        <v>1360.8</v>
      </c>
      <c r="N370" s="39">
        <f t="shared" si="113"/>
        <v>340.2</v>
      </c>
      <c r="O370" s="40">
        <f t="shared" si="114"/>
        <v>136.07999999999998</v>
      </c>
      <c r="P370" s="38">
        <f t="shared" si="115"/>
        <v>136.07999999999998</v>
      </c>
      <c r="Q370" s="39">
        <f t="shared" si="116"/>
        <v>34.019999999999996</v>
      </c>
      <c r="R370" s="39">
        <f t="shared" si="117"/>
        <v>13.607999999999999</v>
      </c>
      <c r="S370" s="38">
        <f t="shared" si="118"/>
        <v>0.13607999999999998</v>
      </c>
      <c r="T370" s="39">
        <f t="shared" si="119"/>
        <v>3.4019999999999995E-2</v>
      </c>
      <c r="U370" s="40">
        <f t="shared" si="120"/>
        <v>1.3608E-2</v>
      </c>
    </row>
    <row r="371" spans="13:21" x14ac:dyDescent="0.3">
      <c r="M371" s="38">
        <f t="shared" si="112"/>
        <v>1360.8</v>
      </c>
      <c r="N371" s="39">
        <f t="shared" si="113"/>
        <v>340.2</v>
      </c>
      <c r="O371" s="40">
        <f t="shared" si="114"/>
        <v>136.07999999999998</v>
      </c>
      <c r="P371" s="38">
        <f t="shared" si="115"/>
        <v>136.07999999999998</v>
      </c>
      <c r="Q371" s="39">
        <f t="shared" si="116"/>
        <v>34.019999999999996</v>
      </c>
      <c r="R371" s="39">
        <f t="shared" si="117"/>
        <v>13.607999999999999</v>
      </c>
      <c r="S371" s="38">
        <f t="shared" si="118"/>
        <v>0.13607999999999998</v>
      </c>
      <c r="T371" s="39">
        <f t="shared" si="119"/>
        <v>3.4019999999999995E-2</v>
      </c>
      <c r="U371" s="40">
        <f t="shared" si="120"/>
        <v>1.3608E-2</v>
      </c>
    </row>
    <row r="372" spans="13:21" x14ac:dyDescent="0.3">
      <c r="M372" s="38">
        <f t="shared" si="112"/>
        <v>1412.1000000000001</v>
      </c>
      <c r="N372" s="39">
        <f t="shared" si="113"/>
        <v>353.02500000000003</v>
      </c>
      <c r="O372" s="40">
        <f t="shared" si="114"/>
        <v>141.21</v>
      </c>
      <c r="P372" s="38">
        <f t="shared" si="115"/>
        <v>141.21</v>
      </c>
      <c r="Q372" s="39">
        <f t="shared" si="116"/>
        <v>35.302500000000002</v>
      </c>
      <c r="R372" s="39">
        <f t="shared" si="117"/>
        <v>14.121</v>
      </c>
      <c r="S372" s="38">
        <f t="shared" si="118"/>
        <v>0.14121</v>
      </c>
      <c r="T372" s="39">
        <f t="shared" si="119"/>
        <v>3.5302500000000001E-2</v>
      </c>
      <c r="U372" s="40">
        <f t="shared" si="120"/>
        <v>1.4121000000000002E-2</v>
      </c>
    </row>
    <row r="373" spans="13:21" x14ac:dyDescent="0.3">
      <c r="M373" s="38">
        <f t="shared" si="112"/>
        <v>1425.6000000000001</v>
      </c>
      <c r="N373" s="39">
        <f t="shared" si="113"/>
        <v>356.40000000000003</v>
      </c>
      <c r="O373" s="40">
        <f t="shared" si="114"/>
        <v>142.56</v>
      </c>
      <c r="P373" s="38">
        <f t="shared" si="115"/>
        <v>142.56</v>
      </c>
      <c r="Q373" s="39">
        <f t="shared" si="116"/>
        <v>35.64</v>
      </c>
      <c r="R373" s="39">
        <f t="shared" si="117"/>
        <v>14.256</v>
      </c>
      <c r="S373" s="38">
        <f t="shared" si="118"/>
        <v>0.14255999999999999</v>
      </c>
      <c r="T373" s="39">
        <f t="shared" si="119"/>
        <v>3.5639999999999998E-2</v>
      </c>
      <c r="U373" s="40">
        <f t="shared" si="120"/>
        <v>1.4256000000000001E-2</v>
      </c>
    </row>
    <row r="374" spans="13:21" x14ac:dyDescent="0.3">
      <c r="M374" s="38">
        <f t="shared" si="112"/>
        <v>1447.2</v>
      </c>
      <c r="N374" s="39">
        <f t="shared" si="113"/>
        <v>361.8</v>
      </c>
      <c r="O374" s="40">
        <f t="shared" si="114"/>
        <v>144.72000000000003</v>
      </c>
      <c r="P374" s="38">
        <f t="shared" si="115"/>
        <v>144.72000000000003</v>
      </c>
      <c r="Q374" s="39">
        <f t="shared" si="116"/>
        <v>36.180000000000007</v>
      </c>
      <c r="R374" s="39">
        <f t="shared" si="117"/>
        <v>14.472000000000001</v>
      </c>
      <c r="S374" s="38">
        <f t="shared" si="118"/>
        <v>0.14472000000000002</v>
      </c>
      <c r="T374" s="39">
        <f t="shared" si="119"/>
        <v>3.6180000000000004E-2</v>
      </c>
      <c r="U374" s="40">
        <f t="shared" si="120"/>
        <v>1.4472000000000002E-2</v>
      </c>
    </row>
    <row r="375" spans="13:21" x14ac:dyDescent="0.3">
      <c r="M375" s="38">
        <f t="shared" si="112"/>
        <v>1447.2</v>
      </c>
      <c r="N375" s="39">
        <f t="shared" si="113"/>
        <v>361.8</v>
      </c>
      <c r="O375" s="40">
        <f t="shared" si="114"/>
        <v>144.72000000000003</v>
      </c>
      <c r="P375" s="38">
        <f t="shared" si="115"/>
        <v>144.72000000000003</v>
      </c>
      <c r="Q375" s="39">
        <f t="shared" si="116"/>
        <v>36.180000000000007</v>
      </c>
      <c r="R375" s="39">
        <f t="shared" si="117"/>
        <v>14.472000000000001</v>
      </c>
      <c r="S375" s="38">
        <f t="shared" si="118"/>
        <v>0.14472000000000002</v>
      </c>
      <c r="T375" s="39">
        <f t="shared" si="119"/>
        <v>3.6180000000000004E-2</v>
      </c>
      <c r="U375" s="40">
        <f t="shared" si="120"/>
        <v>1.4472000000000002E-2</v>
      </c>
    </row>
    <row r="376" spans="13:21" x14ac:dyDescent="0.3">
      <c r="M376" s="38">
        <f t="shared" si="112"/>
        <v>1447.2</v>
      </c>
      <c r="N376" s="39">
        <f t="shared" si="113"/>
        <v>361.8</v>
      </c>
      <c r="O376" s="40">
        <f t="shared" si="114"/>
        <v>144.72000000000003</v>
      </c>
      <c r="P376" s="38">
        <f t="shared" si="115"/>
        <v>144.72000000000003</v>
      </c>
      <c r="Q376" s="39">
        <f t="shared" si="116"/>
        <v>36.180000000000007</v>
      </c>
      <c r="R376" s="39">
        <f t="shared" si="117"/>
        <v>14.472000000000001</v>
      </c>
      <c r="S376" s="38">
        <f t="shared" si="118"/>
        <v>0.14472000000000002</v>
      </c>
      <c r="T376" s="39">
        <f t="shared" si="119"/>
        <v>3.6180000000000004E-2</v>
      </c>
      <c r="U376" s="40">
        <f t="shared" si="120"/>
        <v>1.4472000000000002E-2</v>
      </c>
    </row>
    <row r="377" spans="13:21" x14ac:dyDescent="0.3">
      <c r="M377" s="38">
        <f t="shared" si="112"/>
        <v>1512</v>
      </c>
      <c r="N377" s="39">
        <f t="shared" si="113"/>
        <v>378</v>
      </c>
      <c r="O377" s="40">
        <f t="shared" si="114"/>
        <v>151.20000000000002</v>
      </c>
      <c r="P377" s="38">
        <f t="shared" si="115"/>
        <v>151.20000000000002</v>
      </c>
      <c r="Q377" s="39">
        <f t="shared" si="116"/>
        <v>37.800000000000004</v>
      </c>
      <c r="R377" s="39">
        <f t="shared" si="117"/>
        <v>15.12</v>
      </c>
      <c r="S377" s="38">
        <f t="shared" si="118"/>
        <v>0.1512</v>
      </c>
      <c r="T377" s="39">
        <f t="shared" si="119"/>
        <v>3.78E-2</v>
      </c>
      <c r="U377" s="40">
        <f t="shared" si="120"/>
        <v>1.5120000000000001E-2</v>
      </c>
    </row>
    <row r="378" spans="13:21" x14ac:dyDescent="0.3">
      <c r="M378" s="38">
        <f t="shared" si="112"/>
        <v>1512</v>
      </c>
      <c r="N378" s="39">
        <f t="shared" si="113"/>
        <v>378</v>
      </c>
      <c r="O378" s="40">
        <f t="shared" si="114"/>
        <v>151.20000000000002</v>
      </c>
      <c r="P378" s="38">
        <f t="shared" si="115"/>
        <v>151.20000000000002</v>
      </c>
      <c r="Q378" s="39">
        <f t="shared" si="116"/>
        <v>37.800000000000004</v>
      </c>
      <c r="R378" s="39">
        <f t="shared" si="117"/>
        <v>15.12</v>
      </c>
      <c r="S378" s="38">
        <f t="shared" si="118"/>
        <v>0.1512</v>
      </c>
      <c r="T378" s="39">
        <f t="shared" si="119"/>
        <v>3.78E-2</v>
      </c>
      <c r="U378" s="40">
        <f t="shared" si="120"/>
        <v>1.5120000000000001E-2</v>
      </c>
    </row>
    <row r="379" spans="13:21" x14ac:dyDescent="0.3">
      <c r="M379" s="38">
        <f t="shared" si="112"/>
        <v>1512</v>
      </c>
      <c r="N379" s="39">
        <f t="shared" si="113"/>
        <v>378</v>
      </c>
      <c r="O379" s="40">
        <f t="shared" si="114"/>
        <v>151.20000000000002</v>
      </c>
      <c r="P379" s="38">
        <f t="shared" si="115"/>
        <v>151.20000000000002</v>
      </c>
      <c r="Q379" s="39">
        <f t="shared" si="116"/>
        <v>37.800000000000004</v>
      </c>
      <c r="R379" s="39">
        <f t="shared" si="117"/>
        <v>15.12</v>
      </c>
      <c r="S379" s="38">
        <f t="shared" si="118"/>
        <v>0.1512</v>
      </c>
      <c r="T379" s="39">
        <f t="shared" si="119"/>
        <v>3.78E-2</v>
      </c>
      <c r="U379" s="40">
        <f t="shared" si="120"/>
        <v>1.5120000000000001E-2</v>
      </c>
    </row>
    <row r="380" spans="13:21" x14ac:dyDescent="0.3">
      <c r="M380" s="38">
        <f t="shared" si="112"/>
        <v>1156.32</v>
      </c>
      <c r="N380" s="39">
        <f t="shared" si="113"/>
        <v>289.08</v>
      </c>
      <c r="O380" s="40">
        <f t="shared" si="114"/>
        <v>115.63199999999999</v>
      </c>
      <c r="P380" s="38">
        <f t="shared" si="115"/>
        <v>115.63199999999999</v>
      </c>
      <c r="Q380" s="39">
        <f t="shared" si="116"/>
        <v>28.907999999999998</v>
      </c>
      <c r="R380" s="39">
        <f t="shared" si="117"/>
        <v>11.563199999999998</v>
      </c>
      <c r="S380" s="38">
        <f t="shared" si="118"/>
        <v>0.11563199999999998</v>
      </c>
      <c r="T380" s="39">
        <f t="shared" si="119"/>
        <v>2.8907999999999996E-2</v>
      </c>
      <c r="U380" s="40">
        <f t="shared" si="120"/>
        <v>1.1563199999999999E-2</v>
      </c>
    </row>
    <row r="381" spans="13:21" x14ac:dyDescent="0.3">
      <c r="M381" s="38">
        <f t="shared" ref="M381:M412" si="121">IF(E87="","",E87*36)</f>
        <v>1156.32</v>
      </c>
      <c r="N381" s="39">
        <f t="shared" ref="N381:N412" si="122">IF(E87="","",E87*9)</f>
        <v>289.08</v>
      </c>
      <c r="O381" s="40">
        <f t="shared" ref="O381:O412" si="123">IF(E87="","",E87*3.6)</f>
        <v>115.63199999999999</v>
      </c>
      <c r="P381" s="38">
        <f t="shared" ref="P381:P412" si="124">IF(E87="","",E87*3.6)</f>
        <v>115.63199999999999</v>
      </c>
      <c r="Q381" s="39">
        <f t="shared" ref="Q381:Q412" si="125">IF(E87="","",E87*0.9)</f>
        <v>28.907999999999998</v>
      </c>
      <c r="R381" s="39">
        <f t="shared" ref="R381:R412" si="126">IF(E87="","",E87*0.36)</f>
        <v>11.563199999999998</v>
      </c>
      <c r="S381" s="38">
        <f t="shared" ref="S381:S412" si="127">IF(E87="","",E87*(0.0036))</f>
        <v>0.11563199999999998</v>
      </c>
      <c r="T381" s="39">
        <f t="shared" ref="T381:T412" si="128">IF(E87="","",E87*(0.0009))</f>
        <v>2.8907999999999996E-2</v>
      </c>
      <c r="U381" s="40">
        <f t="shared" ref="U381:U412" si="129">IF(E87="","",E87*(0.00036))</f>
        <v>1.1563199999999999E-2</v>
      </c>
    </row>
    <row r="382" spans="13:21" x14ac:dyDescent="0.3">
      <c r="M382" s="38">
        <f t="shared" si="121"/>
        <v>1164.2399999999998</v>
      </c>
      <c r="N382" s="39">
        <f t="shared" si="122"/>
        <v>291.05999999999995</v>
      </c>
      <c r="O382" s="40">
        <f t="shared" si="123"/>
        <v>116.42399999999999</v>
      </c>
      <c r="P382" s="38">
        <f t="shared" si="124"/>
        <v>116.42399999999999</v>
      </c>
      <c r="Q382" s="39">
        <f t="shared" si="125"/>
        <v>29.105999999999998</v>
      </c>
      <c r="R382" s="39">
        <f t="shared" si="126"/>
        <v>11.642399999999999</v>
      </c>
      <c r="S382" s="38">
        <f t="shared" si="127"/>
        <v>0.11642399999999999</v>
      </c>
      <c r="T382" s="39">
        <f t="shared" si="128"/>
        <v>2.9105999999999996E-2</v>
      </c>
      <c r="U382" s="40">
        <f t="shared" si="129"/>
        <v>1.1642399999999999E-2</v>
      </c>
    </row>
    <row r="383" spans="13:21" x14ac:dyDescent="0.3">
      <c r="M383" s="38">
        <f t="shared" si="121"/>
        <v>1203.8399999999999</v>
      </c>
      <c r="N383" s="39">
        <f t="shared" si="122"/>
        <v>300.95999999999998</v>
      </c>
      <c r="O383" s="40">
        <f t="shared" si="123"/>
        <v>120.384</v>
      </c>
      <c r="P383" s="38">
        <f t="shared" si="124"/>
        <v>120.384</v>
      </c>
      <c r="Q383" s="39">
        <f t="shared" si="125"/>
        <v>30.096</v>
      </c>
      <c r="R383" s="39">
        <f t="shared" si="126"/>
        <v>12.038399999999999</v>
      </c>
      <c r="S383" s="38">
        <f t="shared" si="127"/>
        <v>0.12038399999999999</v>
      </c>
      <c r="T383" s="39">
        <f t="shared" si="128"/>
        <v>3.0095999999999998E-2</v>
      </c>
      <c r="U383" s="40">
        <f t="shared" si="129"/>
        <v>1.2038399999999999E-2</v>
      </c>
    </row>
    <row r="384" spans="13:21" x14ac:dyDescent="0.3">
      <c r="M384" s="38">
        <f t="shared" si="121"/>
        <v>1203.8399999999999</v>
      </c>
      <c r="N384" s="39">
        <f t="shared" si="122"/>
        <v>300.95999999999998</v>
      </c>
      <c r="O384" s="40">
        <f t="shared" si="123"/>
        <v>120.384</v>
      </c>
      <c r="P384" s="38">
        <f t="shared" si="124"/>
        <v>120.384</v>
      </c>
      <c r="Q384" s="39">
        <f t="shared" si="125"/>
        <v>30.096</v>
      </c>
      <c r="R384" s="39">
        <f t="shared" si="126"/>
        <v>12.038399999999999</v>
      </c>
      <c r="S384" s="38">
        <f t="shared" si="127"/>
        <v>0.12038399999999999</v>
      </c>
      <c r="T384" s="39">
        <f t="shared" si="128"/>
        <v>3.0095999999999998E-2</v>
      </c>
      <c r="U384" s="40">
        <f t="shared" si="129"/>
        <v>1.2038399999999999E-2</v>
      </c>
    </row>
    <row r="385" spans="13:21" x14ac:dyDescent="0.3">
      <c r="M385" s="38">
        <f t="shared" si="121"/>
        <v>1203.8399999999999</v>
      </c>
      <c r="N385" s="39">
        <f t="shared" si="122"/>
        <v>300.95999999999998</v>
      </c>
      <c r="O385" s="40">
        <f t="shared" si="123"/>
        <v>120.384</v>
      </c>
      <c r="P385" s="38">
        <f t="shared" si="124"/>
        <v>120.384</v>
      </c>
      <c r="Q385" s="39">
        <f t="shared" si="125"/>
        <v>30.096</v>
      </c>
      <c r="R385" s="39">
        <f t="shared" si="126"/>
        <v>12.038399999999999</v>
      </c>
      <c r="S385" s="38">
        <f t="shared" si="127"/>
        <v>0.12038399999999999</v>
      </c>
      <c r="T385" s="39">
        <f t="shared" si="128"/>
        <v>3.0095999999999998E-2</v>
      </c>
      <c r="U385" s="40">
        <f t="shared" si="129"/>
        <v>1.2038399999999999E-2</v>
      </c>
    </row>
    <row r="386" spans="13:21" x14ac:dyDescent="0.3">
      <c r="M386" s="38">
        <f t="shared" si="121"/>
        <v>1235.52</v>
      </c>
      <c r="N386" s="39">
        <f t="shared" si="122"/>
        <v>308.88</v>
      </c>
      <c r="O386" s="40">
        <f t="shared" si="123"/>
        <v>123.55200000000001</v>
      </c>
      <c r="P386" s="38">
        <f t="shared" si="124"/>
        <v>123.55200000000001</v>
      </c>
      <c r="Q386" s="39">
        <f t="shared" si="125"/>
        <v>30.888000000000002</v>
      </c>
      <c r="R386" s="39">
        <f t="shared" si="126"/>
        <v>12.3552</v>
      </c>
      <c r="S386" s="38">
        <f t="shared" si="127"/>
        <v>0.123552</v>
      </c>
      <c r="T386" s="39">
        <f t="shared" si="128"/>
        <v>3.0887999999999999E-2</v>
      </c>
      <c r="U386" s="40">
        <f t="shared" si="129"/>
        <v>1.23552E-2</v>
      </c>
    </row>
    <row r="387" spans="13:21" x14ac:dyDescent="0.3">
      <c r="M387" s="38">
        <f t="shared" si="121"/>
        <v>1235.52</v>
      </c>
      <c r="N387" s="39">
        <f t="shared" si="122"/>
        <v>308.88</v>
      </c>
      <c r="O387" s="40">
        <f t="shared" si="123"/>
        <v>123.55200000000001</v>
      </c>
      <c r="P387" s="38">
        <f t="shared" si="124"/>
        <v>123.55200000000001</v>
      </c>
      <c r="Q387" s="39">
        <f t="shared" si="125"/>
        <v>30.888000000000002</v>
      </c>
      <c r="R387" s="39">
        <f t="shared" si="126"/>
        <v>12.3552</v>
      </c>
      <c r="S387" s="38">
        <f t="shared" si="127"/>
        <v>0.123552</v>
      </c>
      <c r="T387" s="39">
        <f t="shared" si="128"/>
        <v>3.0887999999999999E-2</v>
      </c>
      <c r="U387" s="40">
        <f t="shared" si="129"/>
        <v>1.23552E-2</v>
      </c>
    </row>
    <row r="388" spans="13:21" x14ac:dyDescent="0.3">
      <c r="M388" s="38">
        <f t="shared" si="121"/>
        <v>1239.48</v>
      </c>
      <c r="N388" s="39">
        <f t="shared" si="122"/>
        <v>309.87</v>
      </c>
      <c r="O388" s="40">
        <f t="shared" si="123"/>
        <v>123.94800000000001</v>
      </c>
      <c r="P388" s="38">
        <f t="shared" si="124"/>
        <v>123.94800000000001</v>
      </c>
      <c r="Q388" s="39">
        <f t="shared" si="125"/>
        <v>30.987000000000002</v>
      </c>
      <c r="R388" s="39">
        <f t="shared" si="126"/>
        <v>12.3948</v>
      </c>
      <c r="S388" s="38">
        <f t="shared" si="127"/>
        <v>0.12394799999999999</v>
      </c>
      <c r="T388" s="39">
        <f t="shared" si="128"/>
        <v>3.0986999999999997E-2</v>
      </c>
      <c r="U388" s="40">
        <f t="shared" si="129"/>
        <v>1.2394800000000001E-2</v>
      </c>
    </row>
    <row r="389" spans="13:21" x14ac:dyDescent="0.3">
      <c r="M389" s="38">
        <f t="shared" si="121"/>
        <v>1251.3600000000001</v>
      </c>
      <c r="N389" s="39">
        <f t="shared" si="122"/>
        <v>312.84000000000003</v>
      </c>
      <c r="O389" s="40">
        <f t="shared" si="123"/>
        <v>125.13600000000002</v>
      </c>
      <c r="P389" s="38">
        <f t="shared" si="124"/>
        <v>125.13600000000002</v>
      </c>
      <c r="Q389" s="39">
        <f t="shared" si="125"/>
        <v>31.284000000000006</v>
      </c>
      <c r="R389" s="39">
        <f t="shared" si="126"/>
        <v>12.513600000000002</v>
      </c>
      <c r="S389" s="38">
        <f t="shared" si="127"/>
        <v>0.12513600000000002</v>
      </c>
      <c r="T389" s="39">
        <f t="shared" si="128"/>
        <v>3.1284000000000006E-2</v>
      </c>
      <c r="U389" s="40">
        <f t="shared" si="129"/>
        <v>1.2513600000000003E-2</v>
      </c>
    </row>
    <row r="390" spans="13:21" x14ac:dyDescent="0.3">
      <c r="M390" s="38">
        <f t="shared" si="121"/>
        <v>1251.3600000000001</v>
      </c>
      <c r="N390" s="39">
        <f t="shared" si="122"/>
        <v>312.84000000000003</v>
      </c>
      <c r="O390" s="40">
        <f t="shared" si="123"/>
        <v>125.13600000000002</v>
      </c>
      <c r="P390" s="38">
        <f t="shared" si="124"/>
        <v>125.13600000000002</v>
      </c>
      <c r="Q390" s="39">
        <f t="shared" si="125"/>
        <v>31.284000000000006</v>
      </c>
      <c r="R390" s="39">
        <f t="shared" si="126"/>
        <v>12.513600000000002</v>
      </c>
      <c r="S390" s="38">
        <f t="shared" si="127"/>
        <v>0.12513600000000002</v>
      </c>
      <c r="T390" s="39">
        <f t="shared" si="128"/>
        <v>3.1284000000000006E-2</v>
      </c>
      <c r="U390" s="40">
        <f t="shared" si="129"/>
        <v>1.2513600000000003E-2</v>
      </c>
    </row>
    <row r="391" spans="13:21" x14ac:dyDescent="0.3">
      <c r="M391" s="38">
        <f t="shared" si="121"/>
        <v>1251.3600000000001</v>
      </c>
      <c r="N391" s="39">
        <f t="shared" si="122"/>
        <v>312.84000000000003</v>
      </c>
      <c r="O391" s="40">
        <f t="shared" si="123"/>
        <v>125.13600000000002</v>
      </c>
      <c r="P391" s="38">
        <f t="shared" si="124"/>
        <v>125.13600000000002</v>
      </c>
      <c r="Q391" s="39">
        <f t="shared" si="125"/>
        <v>31.284000000000006</v>
      </c>
      <c r="R391" s="39">
        <f t="shared" si="126"/>
        <v>12.513600000000002</v>
      </c>
      <c r="S391" s="38">
        <f t="shared" si="127"/>
        <v>0.12513600000000002</v>
      </c>
      <c r="T391" s="39">
        <f t="shared" si="128"/>
        <v>3.1284000000000006E-2</v>
      </c>
      <c r="U391" s="40">
        <f t="shared" si="129"/>
        <v>1.2513600000000003E-2</v>
      </c>
    </row>
    <row r="392" spans="13:21" x14ac:dyDescent="0.3">
      <c r="M392" s="38">
        <f t="shared" si="121"/>
        <v>1277.1000000000001</v>
      </c>
      <c r="N392" s="39">
        <f t="shared" si="122"/>
        <v>319.27500000000003</v>
      </c>
      <c r="O392" s="40">
        <f t="shared" si="123"/>
        <v>127.71000000000001</v>
      </c>
      <c r="P392" s="38">
        <f t="shared" si="124"/>
        <v>127.71000000000001</v>
      </c>
      <c r="Q392" s="39">
        <f t="shared" si="125"/>
        <v>31.927500000000002</v>
      </c>
      <c r="R392" s="39">
        <f t="shared" si="126"/>
        <v>12.771000000000001</v>
      </c>
      <c r="S392" s="38">
        <f t="shared" si="127"/>
        <v>0.12770999999999999</v>
      </c>
      <c r="T392" s="39">
        <f t="shared" si="128"/>
        <v>3.1927499999999998E-2</v>
      </c>
      <c r="U392" s="40">
        <f t="shared" si="129"/>
        <v>1.2771000000000001E-2</v>
      </c>
    </row>
    <row r="393" spans="13:21" x14ac:dyDescent="0.3">
      <c r="M393" s="38">
        <f t="shared" si="121"/>
        <v>1314.7199999999998</v>
      </c>
      <c r="N393" s="39">
        <f t="shared" si="122"/>
        <v>328.67999999999995</v>
      </c>
      <c r="O393" s="40">
        <f t="shared" si="123"/>
        <v>131.47199999999998</v>
      </c>
      <c r="P393" s="38">
        <f t="shared" si="124"/>
        <v>131.47199999999998</v>
      </c>
      <c r="Q393" s="39">
        <f t="shared" si="125"/>
        <v>32.867999999999995</v>
      </c>
      <c r="R393" s="39">
        <f t="shared" si="126"/>
        <v>13.147199999999998</v>
      </c>
      <c r="S393" s="38">
        <f t="shared" si="127"/>
        <v>0.13147199999999998</v>
      </c>
      <c r="T393" s="39">
        <f t="shared" si="128"/>
        <v>3.2867999999999994E-2</v>
      </c>
      <c r="U393" s="40">
        <f t="shared" si="129"/>
        <v>1.31472E-2</v>
      </c>
    </row>
    <row r="394" spans="13:21" x14ac:dyDescent="0.3">
      <c r="M394" s="38">
        <f t="shared" si="121"/>
        <v>1314.7199999999998</v>
      </c>
      <c r="N394" s="39">
        <f t="shared" si="122"/>
        <v>328.67999999999995</v>
      </c>
      <c r="O394" s="40">
        <f t="shared" si="123"/>
        <v>131.47199999999998</v>
      </c>
      <c r="P394" s="38">
        <f t="shared" si="124"/>
        <v>131.47199999999998</v>
      </c>
      <c r="Q394" s="39">
        <f t="shared" si="125"/>
        <v>32.867999999999995</v>
      </c>
      <c r="R394" s="39">
        <f t="shared" si="126"/>
        <v>13.147199999999998</v>
      </c>
      <c r="S394" s="38">
        <f t="shared" si="127"/>
        <v>0.13147199999999998</v>
      </c>
      <c r="T394" s="39">
        <f t="shared" si="128"/>
        <v>3.2867999999999994E-2</v>
      </c>
      <c r="U394" s="40">
        <f t="shared" si="129"/>
        <v>1.31472E-2</v>
      </c>
    </row>
    <row r="395" spans="13:21" x14ac:dyDescent="0.3">
      <c r="M395" s="38">
        <f t="shared" si="121"/>
        <v>1314.7199999999998</v>
      </c>
      <c r="N395" s="39">
        <f t="shared" si="122"/>
        <v>328.67999999999995</v>
      </c>
      <c r="O395" s="40">
        <f t="shared" si="123"/>
        <v>131.47199999999998</v>
      </c>
      <c r="P395" s="38">
        <f t="shared" si="124"/>
        <v>131.47199999999998</v>
      </c>
      <c r="Q395" s="39">
        <f t="shared" si="125"/>
        <v>32.867999999999995</v>
      </c>
      <c r="R395" s="39">
        <f t="shared" si="126"/>
        <v>13.147199999999998</v>
      </c>
      <c r="S395" s="38">
        <f t="shared" si="127"/>
        <v>0.13147199999999998</v>
      </c>
      <c r="T395" s="39">
        <f t="shared" si="128"/>
        <v>3.2867999999999994E-2</v>
      </c>
      <c r="U395" s="40">
        <f t="shared" si="129"/>
        <v>1.31472E-2</v>
      </c>
    </row>
    <row r="396" spans="13:21" x14ac:dyDescent="0.3">
      <c r="M396" s="38">
        <f t="shared" si="121"/>
        <v>836.64</v>
      </c>
      <c r="N396" s="39">
        <f t="shared" si="122"/>
        <v>209.16</v>
      </c>
      <c r="O396" s="40">
        <f t="shared" si="123"/>
        <v>83.664000000000001</v>
      </c>
      <c r="P396" s="38">
        <f t="shared" si="124"/>
        <v>83.664000000000001</v>
      </c>
      <c r="Q396" s="39">
        <f t="shared" si="125"/>
        <v>20.916</v>
      </c>
      <c r="R396" s="39">
        <f t="shared" si="126"/>
        <v>8.3663999999999987</v>
      </c>
      <c r="S396" s="38">
        <f t="shared" si="127"/>
        <v>8.3663999999999988E-2</v>
      </c>
      <c r="T396" s="39">
        <f t="shared" si="128"/>
        <v>2.0915999999999997E-2</v>
      </c>
      <c r="U396" s="40">
        <f t="shared" si="129"/>
        <v>8.3663999999999995E-3</v>
      </c>
    </row>
    <row r="397" spans="13:21" x14ac:dyDescent="0.3">
      <c r="M397" s="38">
        <f t="shared" si="121"/>
        <v>866.87999999999988</v>
      </c>
      <c r="N397" s="39">
        <f t="shared" si="122"/>
        <v>216.71999999999997</v>
      </c>
      <c r="O397" s="40">
        <f t="shared" si="123"/>
        <v>86.688000000000002</v>
      </c>
      <c r="P397" s="38">
        <f t="shared" si="124"/>
        <v>86.688000000000002</v>
      </c>
      <c r="Q397" s="39">
        <f t="shared" si="125"/>
        <v>21.672000000000001</v>
      </c>
      <c r="R397" s="39">
        <f t="shared" si="126"/>
        <v>8.6687999999999992</v>
      </c>
      <c r="S397" s="38">
        <f t="shared" si="127"/>
        <v>8.6687999999999987E-2</v>
      </c>
      <c r="T397" s="39">
        <f t="shared" si="128"/>
        <v>2.1671999999999997E-2</v>
      </c>
      <c r="U397" s="40">
        <f t="shared" si="129"/>
        <v>8.6687999999999991E-3</v>
      </c>
    </row>
    <row r="398" spans="13:21" x14ac:dyDescent="0.3">
      <c r="M398" s="38">
        <f t="shared" si="121"/>
        <v>866.87999999999988</v>
      </c>
      <c r="N398" s="39">
        <f t="shared" si="122"/>
        <v>216.71999999999997</v>
      </c>
      <c r="O398" s="40">
        <f t="shared" si="123"/>
        <v>86.688000000000002</v>
      </c>
      <c r="P398" s="38">
        <f t="shared" si="124"/>
        <v>86.688000000000002</v>
      </c>
      <c r="Q398" s="39">
        <f t="shared" si="125"/>
        <v>21.672000000000001</v>
      </c>
      <c r="R398" s="39">
        <f t="shared" si="126"/>
        <v>8.6687999999999992</v>
      </c>
      <c r="S398" s="38">
        <f t="shared" si="127"/>
        <v>8.6687999999999987E-2</v>
      </c>
      <c r="T398" s="39">
        <f t="shared" si="128"/>
        <v>2.1671999999999997E-2</v>
      </c>
      <c r="U398" s="40">
        <f t="shared" si="129"/>
        <v>8.6687999999999991E-3</v>
      </c>
    </row>
    <row r="399" spans="13:21" x14ac:dyDescent="0.3">
      <c r="M399" s="38">
        <f t="shared" si="121"/>
        <v>897.12000000000012</v>
      </c>
      <c r="N399" s="39">
        <f t="shared" si="122"/>
        <v>224.28000000000003</v>
      </c>
      <c r="O399" s="40">
        <f t="shared" si="123"/>
        <v>89.712000000000003</v>
      </c>
      <c r="P399" s="38">
        <f t="shared" si="124"/>
        <v>89.712000000000003</v>
      </c>
      <c r="Q399" s="39">
        <f t="shared" si="125"/>
        <v>22.428000000000001</v>
      </c>
      <c r="R399" s="39">
        <f t="shared" si="126"/>
        <v>8.9711999999999996</v>
      </c>
      <c r="S399" s="38">
        <f t="shared" si="127"/>
        <v>8.9712E-2</v>
      </c>
      <c r="T399" s="39">
        <f t="shared" si="128"/>
        <v>2.2428E-2</v>
      </c>
      <c r="U399" s="40">
        <f t="shared" si="129"/>
        <v>8.9712000000000004E-3</v>
      </c>
    </row>
    <row r="400" spans="13:21" x14ac:dyDescent="0.3">
      <c r="M400" s="38">
        <f t="shared" si="121"/>
        <v>897.12000000000012</v>
      </c>
      <c r="N400" s="39">
        <f t="shared" si="122"/>
        <v>224.28000000000003</v>
      </c>
      <c r="O400" s="40">
        <f t="shared" si="123"/>
        <v>89.712000000000003</v>
      </c>
      <c r="P400" s="38">
        <f t="shared" si="124"/>
        <v>89.712000000000003</v>
      </c>
      <c r="Q400" s="39">
        <f t="shared" si="125"/>
        <v>22.428000000000001</v>
      </c>
      <c r="R400" s="39">
        <f t="shared" si="126"/>
        <v>8.9711999999999996</v>
      </c>
      <c r="S400" s="38">
        <f t="shared" si="127"/>
        <v>8.9712E-2</v>
      </c>
      <c r="T400" s="39">
        <f t="shared" si="128"/>
        <v>2.2428E-2</v>
      </c>
      <c r="U400" s="40">
        <f t="shared" si="129"/>
        <v>8.9712000000000004E-3</v>
      </c>
    </row>
    <row r="401" spans="13:21" x14ac:dyDescent="0.3">
      <c r="M401" s="38">
        <f t="shared" si="121"/>
        <v>908.46</v>
      </c>
      <c r="N401" s="39">
        <f t="shared" si="122"/>
        <v>227.11500000000001</v>
      </c>
      <c r="O401" s="40">
        <f t="shared" si="123"/>
        <v>90.846000000000004</v>
      </c>
      <c r="P401" s="38">
        <f t="shared" si="124"/>
        <v>90.846000000000004</v>
      </c>
      <c r="Q401" s="39">
        <f t="shared" si="125"/>
        <v>22.711500000000001</v>
      </c>
      <c r="R401" s="39">
        <f t="shared" si="126"/>
        <v>9.0846</v>
      </c>
      <c r="S401" s="38">
        <f t="shared" si="127"/>
        <v>9.0845999999999996E-2</v>
      </c>
      <c r="T401" s="39">
        <f t="shared" si="128"/>
        <v>2.2711499999999999E-2</v>
      </c>
      <c r="U401" s="40">
        <f t="shared" si="129"/>
        <v>9.0846E-3</v>
      </c>
    </row>
    <row r="402" spans="13:21" x14ac:dyDescent="0.3">
      <c r="M402" s="38">
        <f t="shared" si="121"/>
        <v>927.36</v>
      </c>
      <c r="N402" s="39">
        <f t="shared" si="122"/>
        <v>231.84</v>
      </c>
      <c r="O402" s="40">
        <f t="shared" si="123"/>
        <v>92.736000000000004</v>
      </c>
      <c r="P402" s="38">
        <f t="shared" si="124"/>
        <v>92.736000000000004</v>
      </c>
      <c r="Q402" s="39">
        <f t="shared" si="125"/>
        <v>23.184000000000001</v>
      </c>
      <c r="R402" s="39">
        <f t="shared" si="126"/>
        <v>9.2736000000000001</v>
      </c>
      <c r="S402" s="38">
        <f t="shared" si="127"/>
        <v>9.2735999999999999E-2</v>
      </c>
      <c r="T402" s="39">
        <f t="shared" si="128"/>
        <v>2.3184E-2</v>
      </c>
      <c r="U402" s="40">
        <f t="shared" si="129"/>
        <v>9.2736000000000016E-3</v>
      </c>
    </row>
    <row r="403" spans="13:21" x14ac:dyDescent="0.3">
      <c r="M403" s="38">
        <f t="shared" si="121"/>
        <v>927.36</v>
      </c>
      <c r="N403" s="39">
        <f t="shared" si="122"/>
        <v>231.84</v>
      </c>
      <c r="O403" s="40">
        <f t="shared" si="123"/>
        <v>92.736000000000004</v>
      </c>
      <c r="P403" s="38">
        <f t="shared" si="124"/>
        <v>92.736000000000004</v>
      </c>
      <c r="Q403" s="39">
        <f t="shared" si="125"/>
        <v>23.184000000000001</v>
      </c>
      <c r="R403" s="39">
        <f t="shared" si="126"/>
        <v>9.2736000000000001</v>
      </c>
      <c r="S403" s="38">
        <f t="shared" si="127"/>
        <v>9.2735999999999999E-2</v>
      </c>
      <c r="T403" s="39">
        <f t="shared" si="128"/>
        <v>2.3184E-2</v>
      </c>
      <c r="U403" s="40">
        <f t="shared" si="129"/>
        <v>9.2736000000000016E-3</v>
      </c>
    </row>
    <row r="404" spans="13:21" x14ac:dyDescent="0.3">
      <c r="M404" s="38">
        <f t="shared" si="121"/>
        <v>927.36</v>
      </c>
      <c r="N404" s="39">
        <f t="shared" si="122"/>
        <v>231.84</v>
      </c>
      <c r="O404" s="40">
        <f t="shared" si="123"/>
        <v>92.736000000000004</v>
      </c>
      <c r="P404" s="38">
        <f t="shared" si="124"/>
        <v>92.736000000000004</v>
      </c>
      <c r="Q404" s="39">
        <f t="shared" si="125"/>
        <v>23.184000000000001</v>
      </c>
      <c r="R404" s="39">
        <f t="shared" si="126"/>
        <v>9.2736000000000001</v>
      </c>
      <c r="S404" s="38">
        <f t="shared" si="127"/>
        <v>9.2735999999999999E-2</v>
      </c>
      <c r="T404" s="39">
        <f t="shared" si="128"/>
        <v>2.3184E-2</v>
      </c>
      <c r="U404" s="40">
        <f t="shared" si="129"/>
        <v>9.2736000000000016E-3</v>
      </c>
    </row>
    <row r="405" spans="13:21" x14ac:dyDescent="0.3">
      <c r="M405" s="38">
        <f t="shared" si="121"/>
        <v>927.36</v>
      </c>
      <c r="N405" s="39">
        <f t="shared" si="122"/>
        <v>231.84</v>
      </c>
      <c r="O405" s="40">
        <f t="shared" si="123"/>
        <v>92.736000000000004</v>
      </c>
      <c r="P405" s="38">
        <f t="shared" si="124"/>
        <v>92.736000000000004</v>
      </c>
      <c r="Q405" s="39">
        <f t="shared" si="125"/>
        <v>23.184000000000001</v>
      </c>
      <c r="R405" s="39">
        <f t="shared" si="126"/>
        <v>9.2736000000000001</v>
      </c>
      <c r="S405" s="38">
        <f t="shared" si="127"/>
        <v>9.2735999999999999E-2</v>
      </c>
      <c r="T405" s="39">
        <f t="shared" si="128"/>
        <v>2.3184E-2</v>
      </c>
      <c r="U405" s="40">
        <f t="shared" si="129"/>
        <v>9.2736000000000016E-3</v>
      </c>
    </row>
    <row r="406" spans="13:21" x14ac:dyDescent="0.3">
      <c r="M406" s="38">
        <f t="shared" si="121"/>
        <v>927.36</v>
      </c>
      <c r="N406" s="39">
        <f t="shared" si="122"/>
        <v>231.84</v>
      </c>
      <c r="O406" s="40">
        <f t="shared" si="123"/>
        <v>92.736000000000004</v>
      </c>
      <c r="P406" s="38">
        <f t="shared" si="124"/>
        <v>92.736000000000004</v>
      </c>
      <c r="Q406" s="39">
        <f t="shared" si="125"/>
        <v>23.184000000000001</v>
      </c>
      <c r="R406" s="39">
        <f t="shared" si="126"/>
        <v>9.2736000000000001</v>
      </c>
      <c r="S406" s="38">
        <f t="shared" si="127"/>
        <v>9.2735999999999999E-2</v>
      </c>
      <c r="T406" s="39">
        <f t="shared" si="128"/>
        <v>2.3184E-2</v>
      </c>
      <c r="U406" s="40">
        <f t="shared" si="129"/>
        <v>9.2736000000000016E-3</v>
      </c>
    </row>
    <row r="407" spans="13:21" x14ac:dyDescent="0.3">
      <c r="M407" s="38">
        <f t="shared" si="121"/>
        <v>937.44</v>
      </c>
      <c r="N407" s="39">
        <f t="shared" si="122"/>
        <v>234.36</v>
      </c>
      <c r="O407" s="40">
        <f t="shared" si="123"/>
        <v>93.744000000000014</v>
      </c>
      <c r="P407" s="38">
        <f t="shared" si="124"/>
        <v>93.744000000000014</v>
      </c>
      <c r="Q407" s="39">
        <f t="shared" si="125"/>
        <v>23.436000000000003</v>
      </c>
      <c r="R407" s="39">
        <f t="shared" si="126"/>
        <v>9.3744000000000014</v>
      </c>
      <c r="S407" s="38">
        <f t="shared" si="127"/>
        <v>9.3744000000000008E-2</v>
      </c>
      <c r="T407" s="39">
        <f t="shared" si="128"/>
        <v>2.3436000000000002E-2</v>
      </c>
      <c r="U407" s="40">
        <f t="shared" si="129"/>
        <v>9.3744000000000015E-3</v>
      </c>
    </row>
    <row r="408" spans="13:21" x14ac:dyDescent="0.3">
      <c r="M408" s="38">
        <f t="shared" si="121"/>
        <v>937.44</v>
      </c>
      <c r="N408" s="39">
        <f t="shared" si="122"/>
        <v>234.36</v>
      </c>
      <c r="O408" s="40">
        <f t="shared" si="123"/>
        <v>93.744000000000014</v>
      </c>
      <c r="P408" s="38">
        <f t="shared" si="124"/>
        <v>93.744000000000014</v>
      </c>
      <c r="Q408" s="39">
        <f t="shared" si="125"/>
        <v>23.436000000000003</v>
      </c>
      <c r="R408" s="39">
        <f t="shared" si="126"/>
        <v>9.3744000000000014</v>
      </c>
      <c r="S408" s="38">
        <f t="shared" si="127"/>
        <v>9.3744000000000008E-2</v>
      </c>
      <c r="T408" s="39">
        <f t="shared" si="128"/>
        <v>2.3436000000000002E-2</v>
      </c>
      <c r="U408" s="40">
        <f t="shared" si="129"/>
        <v>9.3744000000000015E-3</v>
      </c>
    </row>
    <row r="409" spans="13:21" x14ac:dyDescent="0.3">
      <c r="M409" s="38">
        <f t="shared" si="121"/>
        <v>937.44</v>
      </c>
      <c r="N409" s="39">
        <f t="shared" si="122"/>
        <v>234.36</v>
      </c>
      <c r="O409" s="40">
        <f t="shared" si="123"/>
        <v>93.744000000000014</v>
      </c>
      <c r="P409" s="38">
        <f t="shared" si="124"/>
        <v>93.744000000000014</v>
      </c>
      <c r="Q409" s="39">
        <f t="shared" si="125"/>
        <v>23.436000000000003</v>
      </c>
      <c r="R409" s="39">
        <f t="shared" si="126"/>
        <v>9.3744000000000014</v>
      </c>
      <c r="S409" s="38">
        <f t="shared" si="127"/>
        <v>9.3744000000000008E-2</v>
      </c>
      <c r="T409" s="39">
        <f t="shared" si="128"/>
        <v>2.3436000000000002E-2</v>
      </c>
      <c r="U409" s="40">
        <f t="shared" si="129"/>
        <v>9.3744000000000015E-3</v>
      </c>
    </row>
    <row r="410" spans="13:21" x14ac:dyDescent="0.3">
      <c r="M410" s="38">
        <f t="shared" si="121"/>
        <v>967.68</v>
      </c>
      <c r="N410" s="39">
        <f t="shared" si="122"/>
        <v>241.92</v>
      </c>
      <c r="O410" s="40">
        <f t="shared" si="123"/>
        <v>96.768000000000001</v>
      </c>
      <c r="P410" s="38">
        <f t="shared" si="124"/>
        <v>96.768000000000001</v>
      </c>
      <c r="Q410" s="39">
        <f t="shared" si="125"/>
        <v>24.192</v>
      </c>
      <c r="R410" s="39">
        <f t="shared" si="126"/>
        <v>9.6768000000000001</v>
      </c>
      <c r="S410" s="38">
        <f t="shared" si="127"/>
        <v>9.6767999999999993E-2</v>
      </c>
      <c r="T410" s="39">
        <f t="shared" si="128"/>
        <v>2.4191999999999998E-2</v>
      </c>
      <c r="U410" s="40">
        <f t="shared" si="129"/>
        <v>9.676800000000001E-3</v>
      </c>
    </row>
    <row r="411" spans="13:21" x14ac:dyDescent="0.3">
      <c r="M411" s="38">
        <f t="shared" si="121"/>
        <v>967.68</v>
      </c>
      <c r="N411" s="39">
        <f t="shared" si="122"/>
        <v>241.92</v>
      </c>
      <c r="O411" s="40">
        <f t="shared" si="123"/>
        <v>96.768000000000001</v>
      </c>
      <c r="P411" s="38">
        <f t="shared" si="124"/>
        <v>96.768000000000001</v>
      </c>
      <c r="Q411" s="39">
        <f t="shared" si="125"/>
        <v>24.192</v>
      </c>
      <c r="R411" s="39">
        <f t="shared" si="126"/>
        <v>9.6768000000000001</v>
      </c>
      <c r="S411" s="38">
        <f t="shared" si="127"/>
        <v>9.6767999999999993E-2</v>
      </c>
      <c r="T411" s="39">
        <f t="shared" si="128"/>
        <v>2.4191999999999998E-2</v>
      </c>
      <c r="U411" s="40">
        <f t="shared" si="129"/>
        <v>9.676800000000001E-3</v>
      </c>
    </row>
    <row r="412" spans="13:21" x14ac:dyDescent="0.3">
      <c r="M412" s="38">
        <f t="shared" si="121"/>
        <v>967.68</v>
      </c>
      <c r="N412" s="39">
        <f t="shared" si="122"/>
        <v>241.92</v>
      </c>
      <c r="O412" s="40">
        <f t="shared" si="123"/>
        <v>96.768000000000001</v>
      </c>
      <c r="P412" s="38">
        <f t="shared" si="124"/>
        <v>96.768000000000001</v>
      </c>
      <c r="Q412" s="39">
        <f t="shared" si="125"/>
        <v>24.192</v>
      </c>
      <c r="R412" s="39">
        <f t="shared" si="126"/>
        <v>9.6768000000000001</v>
      </c>
      <c r="S412" s="38">
        <f t="shared" si="127"/>
        <v>9.6767999999999993E-2</v>
      </c>
      <c r="T412" s="39">
        <f t="shared" si="128"/>
        <v>2.4191999999999998E-2</v>
      </c>
      <c r="U412" s="40">
        <f t="shared" si="129"/>
        <v>9.676800000000001E-3</v>
      </c>
    </row>
    <row r="413" spans="13:21" x14ac:dyDescent="0.3">
      <c r="M413" s="38">
        <f t="shared" ref="M413:M444" si="130">IF(E119="","",E119*36)</f>
        <v>990.36</v>
      </c>
      <c r="N413" s="39">
        <f t="shared" ref="N413:N444" si="131">IF(E119="","",E119*9)</f>
        <v>247.59</v>
      </c>
      <c r="O413" s="40">
        <f t="shared" ref="O413:O444" si="132">IF(E119="","",E119*3.6)</f>
        <v>99.036000000000001</v>
      </c>
      <c r="P413" s="38">
        <f t="shared" ref="P413:P444" si="133">IF(E119="","",E119*3.6)</f>
        <v>99.036000000000001</v>
      </c>
      <c r="Q413" s="39">
        <f t="shared" ref="Q413:Q444" si="134">IF(E119="","",E119*0.9)</f>
        <v>24.759</v>
      </c>
      <c r="R413" s="39">
        <f t="shared" ref="R413:R444" si="135">IF(E119="","",E119*0.36)</f>
        <v>9.9036000000000008</v>
      </c>
      <c r="S413" s="38">
        <f t="shared" ref="S413:S444" si="136">IF(E119="","",E119*(0.0036))</f>
        <v>9.9035999999999999E-2</v>
      </c>
      <c r="T413" s="39">
        <f t="shared" ref="T413:T444" si="137">IF(E119="","",E119*(0.0009))</f>
        <v>2.4759E-2</v>
      </c>
      <c r="U413" s="40">
        <f t="shared" ref="U413:U444" si="138">IF(E119="","",E119*(0.00036))</f>
        <v>9.903600000000002E-3</v>
      </c>
    </row>
    <row r="414" spans="13:21" x14ac:dyDescent="0.3">
      <c r="M414" s="38">
        <f t="shared" si="130"/>
        <v>997.92</v>
      </c>
      <c r="N414" s="39">
        <f t="shared" si="131"/>
        <v>249.48</v>
      </c>
      <c r="O414" s="40">
        <f t="shared" si="132"/>
        <v>99.792000000000002</v>
      </c>
      <c r="P414" s="38">
        <f t="shared" si="133"/>
        <v>99.792000000000002</v>
      </c>
      <c r="Q414" s="39">
        <f t="shared" si="134"/>
        <v>24.948</v>
      </c>
      <c r="R414" s="39">
        <f t="shared" si="135"/>
        <v>9.9791999999999987</v>
      </c>
      <c r="S414" s="38">
        <f t="shared" si="136"/>
        <v>9.9791999999999992E-2</v>
      </c>
      <c r="T414" s="39">
        <f t="shared" si="137"/>
        <v>2.4947999999999998E-2</v>
      </c>
      <c r="U414" s="40">
        <f t="shared" si="138"/>
        <v>9.9792000000000006E-3</v>
      </c>
    </row>
    <row r="415" spans="13:21" x14ac:dyDescent="0.3">
      <c r="M415" s="38">
        <f t="shared" si="130"/>
        <v>997.92</v>
      </c>
      <c r="N415" s="39">
        <f t="shared" si="131"/>
        <v>249.48</v>
      </c>
      <c r="O415" s="40">
        <f t="shared" si="132"/>
        <v>99.792000000000002</v>
      </c>
      <c r="P415" s="38">
        <f t="shared" si="133"/>
        <v>99.792000000000002</v>
      </c>
      <c r="Q415" s="39">
        <f t="shared" si="134"/>
        <v>24.948</v>
      </c>
      <c r="R415" s="39">
        <f t="shared" si="135"/>
        <v>9.9791999999999987</v>
      </c>
      <c r="S415" s="38">
        <f t="shared" si="136"/>
        <v>9.9791999999999992E-2</v>
      </c>
      <c r="T415" s="39">
        <f t="shared" si="137"/>
        <v>2.4947999999999998E-2</v>
      </c>
      <c r="U415" s="40">
        <f t="shared" si="138"/>
        <v>9.9792000000000006E-3</v>
      </c>
    </row>
    <row r="416" spans="13:21" x14ac:dyDescent="0.3">
      <c r="M416" s="38">
        <f t="shared" si="130"/>
        <v>1008</v>
      </c>
      <c r="N416" s="39">
        <f t="shared" si="131"/>
        <v>252</v>
      </c>
      <c r="O416" s="40">
        <f t="shared" si="132"/>
        <v>100.8</v>
      </c>
      <c r="P416" s="38">
        <f t="shared" si="133"/>
        <v>100.8</v>
      </c>
      <c r="Q416" s="39">
        <f t="shared" si="134"/>
        <v>25.2</v>
      </c>
      <c r="R416" s="39">
        <f t="shared" si="135"/>
        <v>10.08</v>
      </c>
      <c r="S416" s="38">
        <f t="shared" si="136"/>
        <v>0.1008</v>
      </c>
      <c r="T416" s="39">
        <f t="shared" si="137"/>
        <v>2.52E-2</v>
      </c>
      <c r="U416" s="40">
        <f t="shared" si="138"/>
        <v>1.008E-2</v>
      </c>
    </row>
    <row r="417" spans="13:21" x14ac:dyDescent="0.3">
      <c r="M417" s="38">
        <f t="shared" si="130"/>
        <v>1038.24</v>
      </c>
      <c r="N417" s="39">
        <f t="shared" si="131"/>
        <v>259.56</v>
      </c>
      <c r="O417" s="40">
        <f t="shared" si="132"/>
        <v>103.824</v>
      </c>
      <c r="P417" s="38">
        <f t="shared" si="133"/>
        <v>103.824</v>
      </c>
      <c r="Q417" s="39">
        <f t="shared" si="134"/>
        <v>25.956</v>
      </c>
      <c r="R417" s="39">
        <f t="shared" si="135"/>
        <v>10.382399999999999</v>
      </c>
      <c r="S417" s="38">
        <f t="shared" si="136"/>
        <v>0.103824</v>
      </c>
      <c r="T417" s="39">
        <f t="shared" si="137"/>
        <v>2.5956E-2</v>
      </c>
      <c r="U417" s="40">
        <f t="shared" si="138"/>
        <v>1.03824E-2</v>
      </c>
    </row>
    <row r="418" spans="13:21" x14ac:dyDescent="0.3">
      <c r="M418" s="38">
        <f t="shared" si="130"/>
        <v>1038.24</v>
      </c>
      <c r="N418" s="39">
        <f t="shared" si="131"/>
        <v>259.56</v>
      </c>
      <c r="O418" s="40">
        <f t="shared" si="132"/>
        <v>103.824</v>
      </c>
      <c r="P418" s="38">
        <f t="shared" si="133"/>
        <v>103.824</v>
      </c>
      <c r="Q418" s="39">
        <f t="shared" si="134"/>
        <v>25.956</v>
      </c>
      <c r="R418" s="39">
        <f t="shared" si="135"/>
        <v>10.382399999999999</v>
      </c>
      <c r="S418" s="38">
        <f t="shared" si="136"/>
        <v>0.103824</v>
      </c>
      <c r="T418" s="39">
        <f t="shared" si="137"/>
        <v>2.5956E-2</v>
      </c>
      <c r="U418" s="40">
        <f t="shared" si="138"/>
        <v>1.03824E-2</v>
      </c>
    </row>
    <row r="419" spans="13:21" x14ac:dyDescent="0.3">
      <c r="M419" s="38">
        <f t="shared" si="130"/>
        <v>830.59199999999998</v>
      </c>
      <c r="N419" s="39">
        <f t="shared" si="131"/>
        <v>207.648</v>
      </c>
      <c r="O419" s="40">
        <f t="shared" si="132"/>
        <v>83.059200000000004</v>
      </c>
      <c r="P419" s="38">
        <f t="shared" si="133"/>
        <v>83.059200000000004</v>
      </c>
      <c r="Q419" s="39">
        <f t="shared" si="134"/>
        <v>20.764800000000001</v>
      </c>
      <c r="R419" s="39">
        <f t="shared" si="135"/>
        <v>8.3059199999999986</v>
      </c>
      <c r="S419" s="38">
        <f t="shared" si="136"/>
        <v>8.30592E-2</v>
      </c>
      <c r="T419" s="39">
        <f t="shared" si="137"/>
        <v>2.07648E-2</v>
      </c>
      <c r="U419" s="40">
        <f t="shared" si="138"/>
        <v>8.3059199999999996E-3</v>
      </c>
    </row>
    <row r="420" spans="13:21" x14ac:dyDescent="0.3">
      <c r="M420" s="38">
        <f t="shared" si="130"/>
        <v>846.72</v>
      </c>
      <c r="N420" s="39">
        <f t="shared" si="131"/>
        <v>211.68</v>
      </c>
      <c r="O420" s="40">
        <f t="shared" si="132"/>
        <v>84.671999999999997</v>
      </c>
      <c r="P420" s="38">
        <f t="shared" si="133"/>
        <v>84.671999999999997</v>
      </c>
      <c r="Q420" s="39">
        <f t="shared" si="134"/>
        <v>21.167999999999999</v>
      </c>
      <c r="R420" s="39">
        <f t="shared" si="135"/>
        <v>8.4672000000000001</v>
      </c>
      <c r="S420" s="38">
        <f t="shared" si="136"/>
        <v>8.4671999999999997E-2</v>
      </c>
      <c r="T420" s="39">
        <f t="shared" si="137"/>
        <v>2.1167999999999999E-2</v>
      </c>
      <c r="U420" s="40">
        <f t="shared" si="138"/>
        <v>8.4672000000000011E-3</v>
      </c>
    </row>
    <row r="421" spans="13:21" x14ac:dyDescent="0.3">
      <c r="M421" s="38">
        <f t="shared" si="130"/>
        <v>869.904</v>
      </c>
      <c r="N421" s="39">
        <f t="shared" si="131"/>
        <v>217.476</v>
      </c>
      <c r="O421" s="40">
        <f t="shared" si="132"/>
        <v>86.990400000000008</v>
      </c>
      <c r="P421" s="38">
        <f t="shared" si="133"/>
        <v>86.990400000000008</v>
      </c>
      <c r="Q421" s="39">
        <f t="shared" si="134"/>
        <v>21.747600000000002</v>
      </c>
      <c r="R421" s="39">
        <f t="shared" si="135"/>
        <v>8.6990400000000001</v>
      </c>
      <c r="S421" s="38">
        <f t="shared" si="136"/>
        <v>8.6990400000000009E-2</v>
      </c>
      <c r="T421" s="39">
        <f t="shared" si="137"/>
        <v>2.1747600000000002E-2</v>
      </c>
      <c r="U421" s="40">
        <f t="shared" si="138"/>
        <v>8.6990400000000016E-3</v>
      </c>
    </row>
    <row r="422" spans="13:21" x14ac:dyDescent="0.3">
      <c r="M422" s="38">
        <f t="shared" si="130"/>
        <v>903.16800000000001</v>
      </c>
      <c r="N422" s="39">
        <f t="shared" si="131"/>
        <v>225.792</v>
      </c>
      <c r="O422" s="40">
        <f t="shared" si="132"/>
        <v>90.316800000000001</v>
      </c>
      <c r="P422" s="38">
        <f t="shared" si="133"/>
        <v>90.316800000000001</v>
      </c>
      <c r="Q422" s="39">
        <f t="shared" si="134"/>
        <v>22.5792</v>
      </c>
      <c r="R422" s="39">
        <f t="shared" si="135"/>
        <v>9.0316799999999997</v>
      </c>
      <c r="S422" s="38">
        <f t="shared" si="136"/>
        <v>9.0316800000000003E-2</v>
      </c>
      <c r="T422" s="39">
        <f t="shared" si="137"/>
        <v>2.2579200000000001E-2</v>
      </c>
      <c r="U422" s="40">
        <f t="shared" si="138"/>
        <v>9.0316800000000003E-3</v>
      </c>
    </row>
    <row r="423" spans="13:21" x14ac:dyDescent="0.3">
      <c r="M423" s="38">
        <f t="shared" si="130"/>
        <v>935.42399999999998</v>
      </c>
      <c r="N423" s="39">
        <f t="shared" si="131"/>
        <v>233.85599999999999</v>
      </c>
      <c r="O423" s="40">
        <f t="shared" si="132"/>
        <v>93.542400000000001</v>
      </c>
      <c r="P423" s="38">
        <f t="shared" si="133"/>
        <v>93.542400000000001</v>
      </c>
      <c r="Q423" s="39">
        <f t="shared" si="134"/>
        <v>23.3856</v>
      </c>
      <c r="R423" s="39">
        <f t="shared" si="135"/>
        <v>9.354239999999999</v>
      </c>
      <c r="S423" s="38">
        <f t="shared" si="136"/>
        <v>9.3542399999999998E-2</v>
      </c>
      <c r="T423" s="39">
        <f t="shared" si="137"/>
        <v>2.3385599999999999E-2</v>
      </c>
      <c r="U423" s="40">
        <f t="shared" si="138"/>
        <v>9.3542399999999998E-3</v>
      </c>
    </row>
    <row r="424" spans="13:21" x14ac:dyDescent="0.3">
      <c r="M424" s="38">
        <f t="shared" si="130"/>
        <v>983.80799999999999</v>
      </c>
      <c r="N424" s="39">
        <f t="shared" si="131"/>
        <v>245.952</v>
      </c>
      <c r="O424" s="40">
        <f t="shared" si="132"/>
        <v>98.380799999999994</v>
      </c>
      <c r="P424" s="38">
        <f t="shared" si="133"/>
        <v>98.380799999999994</v>
      </c>
      <c r="Q424" s="39">
        <f t="shared" si="134"/>
        <v>24.595199999999998</v>
      </c>
      <c r="R424" s="39">
        <f t="shared" si="135"/>
        <v>9.8380799999999997</v>
      </c>
      <c r="S424" s="38">
        <f t="shared" si="136"/>
        <v>9.838079999999999E-2</v>
      </c>
      <c r="T424" s="39">
        <f t="shared" si="137"/>
        <v>2.4595199999999998E-2</v>
      </c>
      <c r="U424" s="40">
        <f t="shared" si="138"/>
        <v>9.8380800000000008E-3</v>
      </c>
    </row>
    <row r="425" spans="13:21" x14ac:dyDescent="0.3">
      <c r="M425" s="38">
        <f t="shared" si="130"/>
        <v>987.84</v>
      </c>
      <c r="N425" s="39">
        <f t="shared" si="131"/>
        <v>246.96</v>
      </c>
      <c r="O425" s="40">
        <f t="shared" si="132"/>
        <v>98.784000000000006</v>
      </c>
      <c r="P425" s="38">
        <f t="shared" si="133"/>
        <v>98.784000000000006</v>
      </c>
      <c r="Q425" s="39">
        <f t="shared" si="134"/>
        <v>24.696000000000002</v>
      </c>
      <c r="R425" s="39">
        <f t="shared" si="135"/>
        <v>9.878400000000001</v>
      </c>
      <c r="S425" s="38">
        <f t="shared" si="136"/>
        <v>9.8783999999999997E-2</v>
      </c>
      <c r="T425" s="39">
        <f t="shared" si="137"/>
        <v>2.4695999999999999E-2</v>
      </c>
      <c r="U425" s="40">
        <f t="shared" si="138"/>
        <v>9.8784000000000007E-3</v>
      </c>
    </row>
    <row r="426" spans="13:21" x14ac:dyDescent="0.3">
      <c r="M426" s="38">
        <f t="shared" si="130"/>
        <v>1003.9680000000001</v>
      </c>
      <c r="N426" s="39">
        <f t="shared" si="131"/>
        <v>250.99200000000002</v>
      </c>
      <c r="O426" s="40">
        <f t="shared" si="132"/>
        <v>100.39680000000001</v>
      </c>
      <c r="P426" s="38">
        <f t="shared" si="133"/>
        <v>100.39680000000001</v>
      </c>
      <c r="Q426" s="39">
        <f t="shared" si="134"/>
        <v>25.099200000000003</v>
      </c>
      <c r="R426" s="39">
        <f t="shared" si="135"/>
        <v>10.039680000000001</v>
      </c>
      <c r="S426" s="38">
        <f t="shared" si="136"/>
        <v>0.10039680000000001</v>
      </c>
      <c r="T426" s="39">
        <f t="shared" si="137"/>
        <v>2.5099200000000002E-2</v>
      </c>
      <c r="U426" s="40">
        <f t="shared" si="138"/>
        <v>1.003968E-2</v>
      </c>
    </row>
    <row r="427" spans="13:21" x14ac:dyDescent="0.3">
      <c r="M427" s="38">
        <f t="shared" si="130"/>
        <v>1064.4479999999999</v>
      </c>
      <c r="N427" s="39">
        <f t="shared" si="131"/>
        <v>266.11199999999997</v>
      </c>
      <c r="O427" s="40">
        <f t="shared" si="132"/>
        <v>106.4448</v>
      </c>
      <c r="P427" s="38">
        <f t="shared" si="133"/>
        <v>106.4448</v>
      </c>
      <c r="Q427" s="39">
        <f t="shared" si="134"/>
        <v>26.6112</v>
      </c>
      <c r="R427" s="39">
        <f t="shared" si="135"/>
        <v>10.644479999999998</v>
      </c>
      <c r="S427" s="38">
        <f t="shared" si="136"/>
        <v>0.10644479999999999</v>
      </c>
      <c r="T427" s="39">
        <f t="shared" si="137"/>
        <v>2.6611199999999998E-2</v>
      </c>
      <c r="U427" s="40">
        <f t="shared" si="138"/>
        <v>1.064448E-2</v>
      </c>
    </row>
    <row r="428" spans="13:21" x14ac:dyDescent="0.3">
      <c r="M428" s="38">
        <f t="shared" si="130"/>
        <v>1110.816</v>
      </c>
      <c r="N428" s="39">
        <f t="shared" si="131"/>
        <v>277.70400000000001</v>
      </c>
      <c r="O428" s="40">
        <f t="shared" si="132"/>
        <v>111.08159999999999</v>
      </c>
      <c r="P428" s="38">
        <f t="shared" si="133"/>
        <v>111.08159999999999</v>
      </c>
      <c r="Q428" s="39">
        <f t="shared" si="134"/>
        <v>27.770399999999999</v>
      </c>
      <c r="R428" s="39">
        <f t="shared" si="135"/>
        <v>11.108159999999998</v>
      </c>
      <c r="S428" s="38">
        <f t="shared" si="136"/>
        <v>0.11108159999999999</v>
      </c>
      <c r="T428" s="39">
        <f t="shared" si="137"/>
        <v>2.7770399999999997E-2</v>
      </c>
      <c r="U428" s="40">
        <f t="shared" si="138"/>
        <v>1.1108160000000001E-2</v>
      </c>
    </row>
    <row r="429" spans="13:21" x14ac:dyDescent="0.3">
      <c r="M429" s="38">
        <f t="shared" si="130"/>
        <v>1169.28</v>
      </c>
      <c r="N429" s="39">
        <f t="shared" si="131"/>
        <v>292.32</v>
      </c>
      <c r="O429" s="40">
        <f t="shared" si="132"/>
        <v>116.928</v>
      </c>
      <c r="P429" s="38">
        <f t="shared" si="133"/>
        <v>116.928</v>
      </c>
      <c r="Q429" s="39">
        <f t="shared" si="134"/>
        <v>29.231999999999999</v>
      </c>
      <c r="R429" s="39">
        <f t="shared" si="135"/>
        <v>11.692799999999998</v>
      </c>
      <c r="S429" s="38">
        <f t="shared" si="136"/>
        <v>0.11692799999999999</v>
      </c>
      <c r="T429" s="39">
        <f t="shared" si="137"/>
        <v>2.9231999999999998E-2</v>
      </c>
      <c r="U429" s="40">
        <f t="shared" si="138"/>
        <v>1.16928E-2</v>
      </c>
    </row>
    <row r="430" spans="13:21" x14ac:dyDescent="0.3">
      <c r="M430" s="38">
        <f t="shared" si="130"/>
        <v>1249.92</v>
      </c>
      <c r="N430" s="39">
        <f t="shared" si="131"/>
        <v>312.48</v>
      </c>
      <c r="O430" s="40">
        <f t="shared" si="132"/>
        <v>124.992</v>
      </c>
      <c r="P430" s="38">
        <f t="shared" si="133"/>
        <v>124.992</v>
      </c>
      <c r="Q430" s="39">
        <f t="shared" si="134"/>
        <v>31.248000000000001</v>
      </c>
      <c r="R430" s="39">
        <f t="shared" si="135"/>
        <v>12.499199999999998</v>
      </c>
      <c r="S430" s="38">
        <f t="shared" si="136"/>
        <v>0.12499199999999999</v>
      </c>
      <c r="T430" s="39">
        <f t="shared" si="137"/>
        <v>3.1247999999999998E-2</v>
      </c>
      <c r="U430" s="40">
        <f t="shared" si="138"/>
        <v>1.24992E-2</v>
      </c>
    </row>
    <row r="431" spans="13:21" x14ac:dyDescent="0.3">
      <c r="M431" s="38">
        <f t="shared" si="130"/>
        <v>1338.6239999999998</v>
      </c>
      <c r="N431" s="39">
        <f t="shared" si="131"/>
        <v>334.65599999999995</v>
      </c>
      <c r="O431" s="40">
        <f t="shared" si="132"/>
        <v>133.86240000000001</v>
      </c>
      <c r="P431" s="38">
        <f t="shared" si="133"/>
        <v>133.86240000000001</v>
      </c>
      <c r="Q431" s="39">
        <f t="shared" si="134"/>
        <v>33.465600000000002</v>
      </c>
      <c r="R431" s="39">
        <f t="shared" si="135"/>
        <v>13.386239999999999</v>
      </c>
      <c r="S431" s="38">
        <f t="shared" si="136"/>
        <v>0.13386239999999999</v>
      </c>
      <c r="T431" s="39">
        <f t="shared" si="137"/>
        <v>3.3465599999999998E-2</v>
      </c>
      <c r="U431" s="40">
        <f t="shared" si="138"/>
        <v>1.3386240000000001E-2</v>
      </c>
    </row>
    <row r="432" spans="13:21" x14ac:dyDescent="0.3">
      <c r="M432" s="38">
        <f t="shared" si="130"/>
        <v>1362.8159999999998</v>
      </c>
      <c r="N432" s="39">
        <f t="shared" si="131"/>
        <v>340.70399999999995</v>
      </c>
      <c r="O432" s="40">
        <f t="shared" si="132"/>
        <v>136.2816</v>
      </c>
      <c r="P432" s="38">
        <f t="shared" si="133"/>
        <v>136.2816</v>
      </c>
      <c r="Q432" s="39">
        <f t="shared" si="134"/>
        <v>34.070399999999999</v>
      </c>
      <c r="R432" s="39">
        <f t="shared" si="135"/>
        <v>13.628159999999998</v>
      </c>
      <c r="S432" s="38">
        <f t="shared" si="136"/>
        <v>0.13628159999999997</v>
      </c>
      <c r="T432" s="39">
        <f t="shared" si="137"/>
        <v>3.4070399999999994E-2</v>
      </c>
      <c r="U432" s="40">
        <f t="shared" si="138"/>
        <v>1.3628159999999999E-2</v>
      </c>
    </row>
    <row r="433" spans="13:21" x14ac:dyDescent="0.3">
      <c r="M433" s="38">
        <f t="shared" si="130"/>
        <v>1368.864</v>
      </c>
      <c r="N433" s="39">
        <f t="shared" si="131"/>
        <v>342.21600000000001</v>
      </c>
      <c r="O433" s="40">
        <f t="shared" si="132"/>
        <v>136.88640000000001</v>
      </c>
      <c r="P433" s="38">
        <f t="shared" si="133"/>
        <v>136.88640000000001</v>
      </c>
      <c r="Q433" s="39">
        <f t="shared" si="134"/>
        <v>34.221600000000002</v>
      </c>
      <c r="R433" s="39">
        <f t="shared" si="135"/>
        <v>13.688639999999999</v>
      </c>
      <c r="S433" s="38">
        <f t="shared" si="136"/>
        <v>0.13688639999999999</v>
      </c>
      <c r="T433" s="39">
        <f t="shared" si="137"/>
        <v>3.4221599999999998E-2</v>
      </c>
      <c r="U433" s="40">
        <f t="shared" si="138"/>
        <v>1.3688640000000002E-2</v>
      </c>
    </row>
    <row r="434" spans="13:21" x14ac:dyDescent="0.3">
      <c r="M434" s="38">
        <f t="shared" si="130"/>
        <v>1139.328</v>
      </c>
      <c r="N434" s="39">
        <f t="shared" si="131"/>
        <v>284.83199999999999</v>
      </c>
      <c r="O434" s="40">
        <f t="shared" si="132"/>
        <v>113.93279999999999</v>
      </c>
      <c r="P434" s="38">
        <f t="shared" si="133"/>
        <v>113.93279999999999</v>
      </c>
      <c r="Q434" s="39">
        <f t="shared" si="134"/>
        <v>28.483199999999997</v>
      </c>
      <c r="R434" s="39">
        <f t="shared" si="135"/>
        <v>11.393279999999999</v>
      </c>
      <c r="S434" s="38">
        <f t="shared" si="136"/>
        <v>0.11393279999999999</v>
      </c>
      <c r="T434" s="39">
        <f t="shared" si="137"/>
        <v>2.8483199999999997E-2</v>
      </c>
      <c r="U434" s="40">
        <f t="shared" si="138"/>
        <v>1.1393279999999999E-2</v>
      </c>
    </row>
    <row r="435" spans="13:21" x14ac:dyDescent="0.3">
      <c r="M435" s="38">
        <f t="shared" si="130"/>
        <v>1208.8799999999999</v>
      </c>
      <c r="N435" s="39">
        <f t="shared" si="131"/>
        <v>302.21999999999997</v>
      </c>
      <c r="O435" s="40">
        <f t="shared" si="132"/>
        <v>120.88799999999999</v>
      </c>
      <c r="P435" s="38">
        <f t="shared" si="133"/>
        <v>120.88799999999999</v>
      </c>
      <c r="Q435" s="39">
        <f t="shared" si="134"/>
        <v>30.221999999999998</v>
      </c>
      <c r="R435" s="39">
        <f t="shared" si="135"/>
        <v>12.088799999999999</v>
      </c>
      <c r="S435" s="38">
        <f t="shared" si="136"/>
        <v>0.120888</v>
      </c>
      <c r="T435" s="39">
        <f t="shared" si="137"/>
        <v>3.0221999999999999E-2</v>
      </c>
      <c r="U435" s="40">
        <f t="shared" si="138"/>
        <v>1.20888E-2</v>
      </c>
    </row>
    <row r="436" spans="13:21" x14ac:dyDescent="0.3">
      <c r="M436" s="38">
        <f t="shared" si="130"/>
        <v>1225.44</v>
      </c>
      <c r="N436" s="39">
        <f t="shared" si="131"/>
        <v>306.36</v>
      </c>
      <c r="O436" s="40">
        <f t="shared" si="132"/>
        <v>122.544</v>
      </c>
      <c r="P436" s="38">
        <f t="shared" si="133"/>
        <v>122.544</v>
      </c>
      <c r="Q436" s="39">
        <f t="shared" si="134"/>
        <v>30.635999999999999</v>
      </c>
      <c r="R436" s="39">
        <f t="shared" si="135"/>
        <v>12.254399999999999</v>
      </c>
      <c r="S436" s="38">
        <f t="shared" si="136"/>
        <v>0.122544</v>
      </c>
      <c r="T436" s="39">
        <f t="shared" si="137"/>
        <v>3.0636E-2</v>
      </c>
      <c r="U436" s="40">
        <f t="shared" si="138"/>
        <v>1.22544E-2</v>
      </c>
    </row>
    <row r="437" spans="13:21" x14ac:dyDescent="0.3">
      <c r="M437" s="38">
        <f t="shared" si="130"/>
        <v>1271.8079999999998</v>
      </c>
      <c r="N437" s="39">
        <f t="shared" si="131"/>
        <v>317.95199999999994</v>
      </c>
      <c r="O437" s="40">
        <f t="shared" si="132"/>
        <v>127.18079999999999</v>
      </c>
      <c r="P437" s="38">
        <f t="shared" si="133"/>
        <v>127.18079999999999</v>
      </c>
      <c r="Q437" s="39">
        <f t="shared" si="134"/>
        <v>31.795199999999998</v>
      </c>
      <c r="R437" s="39">
        <f t="shared" si="135"/>
        <v>12.718079999999999</v>
      </c>
      <c r="S437" s="38">
        <f t="shared" si="136"/>
        <v>0.12718079999999998</v>
      </c>
      <c r="T437" s="39">
        <f t="shared" si="137"/>
        <v>3.1795199999999996E-2</v>
      </c>
      <c r="U437" s="40">
        <f t="shared" si="138"/>
        <v>1.271808E-2</v>
      </c>
    </row>
    <row r="438" spans="13:21" x14ac:dyDescent="0.3">
      <c r="M438" s="38">
        <f t="shared" si="130"/>
        <v>1463.9039999999998</v>
      </c>
      <c r="N438" s="39">
        <f t="shared" si="131"/>
        <v>365.97599999999994</v>
      </c>
      <c r="O438" s="40">
        <f t="shared" si="132"/>
        <v>146.39039999999997</v>
      </c>
      <c r="P438" s="38">
        <f t="shared" si="133"/>
        <v>146.39039999999997</v>
      </c>
      <c r="Q438" s="39">
        <f t="shared" si="134"/>
        <v>36.597599999999993</v>
      </c>
      <c r="R438" s="39">
        <f t="shared" si="135"/>
        <v>14.639039999999998</v>
      </c>
      <c r="S438" s="38">
        <f t="shared" si="136"/>
        <v>0.14639039999999998</v>
      </c>
      <c r="T438" s="39">
        <f t="shared" si="137"/>
        <v>3.6597599999999994E-2</v>
      </c>
      <c r="U438" s="40">
        <f t="shared" si="138"/>
        <v>1.4639039999999999E-2</v>
      </c>
    </row>
    <row r="439" spans="13:21" x14ac:dyDescent="0.3">
      <c r="M439" s="38">
        <f t="shared" si="130"/>
        <v>1642.752</v>
      </c>
      <c r="N439" s="39">
        <f t="shared" si="131"/>
        <v>410.68799999999999</v>
      </c>
      <c r="O439" s="40">
        <f t="shared" si="132"/>
        <v>164.27519999999998</v>
      </c>
      <c r="P439" s="38">
        <f t="shared" si="133"/>
        <v>164.27519999999998</v>
      </c>
      <c r="Q439" s="39">
        <f t="shared" si="134"/>
        <v>41.068799999999996</v>
      </c>
      <c r="R439" s="39">
        <f t="shared" si="135"/>
        <v>16.427519999999998</v>
      </c>
      <c r="S439" s="38">
        <f t="shared" si="136"/>
        <v>0.16427519999999998</v>
      </c>
      <c r="T439" s="39">
        <f t="shared" si="137"/>
        <v>4.1068799999999996E-2</v>
      </c>
      <c r="U439" s="40">
        <f t="shared" si="138"/>
        <v>1.6427520000000001E-2</v>
      </c>
    </row>
    <row r="440" spans="13:21" x14ac:dyDescent="0.3">
      <c r="M440" s="38">
        <f t="shared" si="130"/>
        <v>1642.752</v>
      </c>
      <c r="N440" s="39">
        <f t="shared" si="131"/>
        <v>410.68799999999999</v>
      </c>
      <c r="O440" s="40">
        <f t="shared" si="132"/>
        <v>164.27519999999998</v>
      </c>
      <c r="P440" s="38">
        <f t="shared" si="133"/>
        <v>164.27519999999998</v>
      </c>
      <c r="Q440" s="39">
        <f t="shared" si="134"/>
        <v>41.068799999999996</v>
      </c>
      <c r="R440" s="39">
        <f t="shared" si="135"/>
        <v>16.427519999999998</v>
      </c>
      <c r="S440" s="38">
        <f t="shared" si="136"/>
        <v>0.16427519999999998</v>
      </c>
      <c r="T440" s="39">
        <f t="shared" si="137"/>
        <v>4.1068799999999996E-2</v>
      </c>
      <c r="U440" s="40">
        <f t="shared" si="138"/>
        <v>1.6427520000000001E-2</v>
      </c>
    </row>
    <row r="441" spans="13:21" x14ac:dyDescent="0.3">
      <c r="M441" s="38">
        <f t="shared" si="130"/>
        <v>1748.7360000000001</v>
      </c>
      <c r="N441" s="39">
        <f t="shared" si="131"/>
        <v>437.18400000000003</v>
      </c>
      <c r="O441" s="40">
        <f t="shared" si="132"/>
        <v>174.87360000000001</v>
      </c>
      <c r="P441" s="38">
        <f t="shared" si="133"/>
        <v>174.87360000000001</v>
      </c>
      <c r="Q441" s="39">
        <f t="shared" si="134"/>
        <v>43.718400000000003</v>
      </c>
      <c r="R441" s="39">
        <f t="shared" si="135"/>
        <v>17.487359999999999</v>
      </c>
      <c r="S441" s="38">
        <f t="shared" si="136"/>
        <v>0.17487359999999999</v>
      </c>
      <c r="T441" s="39">
        <f t="shared" si="137"/>
        <v>4.3718399999999998E-2</v>
      </c>
      <c r="U441" s="40">
        <f t="shared" si="138"/>
        <v>1.748736E-2</v>
      </c>
    </row>
    <row r="442" spans="13:21" x14ac:dyDescent="0.3">
      <c r="M442" s="38">
        <f t="shared" si="130"/>
        <v>1755.36</v>
      </c>
      <c r="N442" s="39">
        <f t="shared" si="131"/>
        <v>438.84</v>
      </c>
      <c r="O442" s="40">
        <f t="shared" si="132"/>
        <v>175.536</v>
      </c>
      <c r="P442" s="38">
        <f t="shared" si="133"/>
        <v>175.536</v>
      </c>
      <c r="Q442" s="39">
        <f t="shared" si="134"/>
        <v>43.884</v>
      </c>
      <c r="R442" s="39">
        <f t="shared" si="135"/>
        <v>17.553599999999999</v>
      </c>
      <c r="S442" s="38">
        <f t="shared" si="136"/>
        <v>0.175536</v>
      </c>
      <c r="T442" s="39">
        <f t="shared" si="137"/>
        <v>4.3883999999999999E-2</v>
      </c>
      <c r="U442" s="40">
        <f t="shared" si="138"/>
        <v>1.7553599999999999E-2</v>
      </c>
    </row>
    <row r="443" spans="13:21" x14ac:dyDescent="0.3">
      <c r="M443" s="38">
        <f t="shared" si="130"/>
        <v>2488.3200000000002</v>
      </c>
      <c r="N443" s="39">
        <f t="shared" si="131"/>
        <v>622.08000000000004</v>
      </c>
      <c r="O443" s="40">
        <f t="shared" si="132"/>
        <v>248.83200000000002</v>
      </c>
      <c r="P443" s="38">
        <f t="shared" si="133"/>
        <v>248.83200000000002</v>
      </c>
      <c r="Q443" s="39">
        <f t="shared" si="134"/>
        <v>62.208000000000006</v>
      </c>
      <c r="R443" s="39">
        <f t="shared" si="135"/>
        <v>24.883200000000002</v>
      </c>
      <c r="S443" s="38">
        <f t="shared" si="136"/>
        <v>0.248832</v>
      </c>
      <c r="T443" s="39">
        <f t="shared" si="137"/>
        <v>6.2207999999999999E-2</v>
      </c>
      <c r="U443" s="40">
        <f t="shared" si="138"/>
        <v>2.4883200000000005E-2</v>
      </c>
    </row>
    <row r="444" spans="13:21" x14ac:dyDescent="0.3">
      <c r="M444" s="38">
        <f t="shared" si="130"/>
        <v>2574.7199999999998</v>
      </c>
      <c r="N444" s="39">
        <f t="shared" si="131"/>
        <v>643.67999999999995</v>
      </c>
      <c r="O444" s="40">
        <f t="shared" si="132"/>
        <v>257.47199999999998</v>
      </c>
      <c r="P444" s="38">
        <f t="shared" si="133"/>
        <v>257.47199999999998</v>
      </c>
      <c r="Q444" s="39">
        <f t="shared" si="134"/>
        <v>64.367999999999995</v>
      </c>
      <c r="R444" s="39">
        <f t="shared" si="135"/>
        <v>25.747199999999996</v>
      </c>
      <c r="S444" s="38">
        <f t="shared" si="136"/>
        <v>0.25747199999999998</v>
      </c>
      <c r="T444" s="39">
        <f t="shared" si="137"/>
        <v>6.4367999999999995E-2</v>
      </c>
      <c r="U444" s="40">
        <f t="shared" si="138"/>
        <v>2.5747200000000001E-2</v>
      </c>
    </row>
    <row r="445" spans="13:21" x14ac:dyDescent="0.3">
      <c r="M445" s="38">
        <f t="shared" ref="M445:M448" si="139">IF(E151="","",E151*36)</f>
        <v>2592</v>
      </c>
      <c r="N445" s="39">
        <f t="shared" ref="N445:N448" si="140">IF(E151="","",E151*9)</f>
        <v>648</v>
      </c>
      <c r="O445" s="40">
        <f t="shared" ref="O445:O448" si="141">IF(E151="","",E151*3.6)</f>
        <v>259.2</v>
      </c>
      <c r="P445" s="38">
        <f t="shared" ref="P445:P448" si="142">IF(E151="","",E151*3.6)</f>
        <v>259.2</v>
      </c>
      <c r="Q445" s="39">
        <f t="shared" ref="Q445:Q448" si="143">IF(E151="","",E151*0.9)</f>
        <v>64.8</v>
      </c>
      <c r="R445" s="39">
        <f t="shared" ref="R445:R448" si="144">IF(E151="","",E151*0.36)</f>
        <v>25.919999999999998</v>
      </c>
      <c r="S445" s="38">
        <f t="shared" ref="S445:S448" si="145">IF(E151="","",E151*(0.0036))</f>
        <v>0.25919999999999999</v>
      </c>
      <c r="T445" s="39">
        <f t="shared" ref="T445:T448" si="146">IF(E151="","",E151*(0.0009))</f>
        <v>6.4799999999999996E-2</v>
      </c>
      <c r="U445" s="40">
        <f t="shared" ref="U445:U448" si="147">IF(E151="","",E151*(0.00036))</f>
        <v>2.5920000000000002E-2</v>
      </c>
    </row>
    <row r="446" spans="13:21" x14ac:dyDescent="0.3">
      <c r="M446" s="38">
        <f t="shared" si="139"/>
        <v>2833.92</v>
      </c>
      <c r="N446" s="39">
        <f t="shared" si="140"/>
        <v>708.48</v>
      </c>
      <c r="O446" s="40">
        <f t="shared" si="141"/>
        <v>283.392</v>
      </c>
      <c r="P446" s="38">
        <f t="shared" si="142"/>
        <v>283.392</v>
      </c>
      <c r="Q446" s="39">
        <f t="shared" si="143"/>
        <v>70.847999999999999</v>
      </c>
      <c r="R446" s="39">
        <f t="shared" si="144"/>
        <v>28.339199999999998</v>
      </c>
      <c r="S446" s="38">
        <f t="shared" si="145"/>
        <v>0.28339199999999998</v>
      </c>
      <c r="T446" s="39">
        <f t="shared" si="146"/>
        <v>7.0847999999999994E-2</v>
      </c>
      <c r="U446" s="40">
        <f t="shared" si="147"/>
        <v>2.8339200000000002E-2</v>
      </c>
    </row>
    <row r="447" spans="13:21" x14ac:dyDescent="0.3">
      <c r="M447" s="38">
        <f t="shared" si="139"/>
        <v>3032.64</v>
      </c>
      <c r="N447" s="39">
        <f t="shared" si="140"/>
        <v>758.16</v>
      </c>
      <c r="O447" s="40">
        <f t="shared" si="141"/>
        <v>303.26400000000001</v>
      </c>
      <c r="P447" s="38">
        <f t="shared" si="142"/>
        <v>303.26400000000001</v>
      </c>
      <c r="Q447" s="39">
        <f t="shared" si="143"/>
        <v>75.816000000000003</v>
      </c>
      <c r="R447" s="39">
        <f t="shared" si="144"/>
        <v>30.326399999999996</v>
      </c>
      <c r="S447" s="38">
        <f t="shared" si="145"/>
        <v>0.30326399999999998</v>
      </c>
      <c r="T447" s="39">
        <f t="shared" si="146"/>
        <v>7.5815999999999995E-2</v>
      </c>
      <c r="U447" s="40">
        <f t="shared" si="147"/>
        <v>3.03264E-2</v>
      </c>
    </row>
    <row r="448" spans="13:21" x14ac:dyDescent="0.3">
      <c r="M448" s="38">
        <f t="shared" si="139"/>
        <v>3369.6</v>
      </c>
      <c r="N448" s="39">
        <f t="shared" si="140"/>
        <v>842.4</v>
      </c>
      <c r="O448" s="40">
        <f t="shared" si="141"/>
        <v>336.96</v>
      </c>
      <c r="P448" s="38">
        <f t="shared" si="142"/>
        <v>336.96</v>
      </c>
      <c r="Q448" s="39">
        <f t="shared" si="143"/>
        <v>84.24</v>
      </c>
      <c r="R448" s="39">
        <f t="shared" si="144"/>
        <v>33.695999999999998</v>
      </c>
      <c r="S448" s="38">
        <f t="shared" si="145"/>
        <v>0.33695999999999998</v>
      </c>
      <c r="T448" s="39">
        <f t="shared" si="146"/>
        <v>8.4239999999999995E-2</v>
      </c>
      <c r="U448" s="40">
        <f t="shared" si="147"/>
        <v>3.3695999999999997E-2</v>
      </c>
    </row>
    <row r="449" spans="13:21" x14ac:dyDescent="0.3">
      <c r="M449" s="38">
        <f t="shared" ref="M449:M480" si="148">IF(F55="","",F55*36)</f>
        <v>132.30000000000001</v>
      </c>
      <c r="N449" s="39">
        <f t="shared" ref="N449:N480" si="149">IF(F55="","",F55*9)</f>
        <v>33.075000000000003</v>
      </c>
      <c r="O449" s="40">
        <f t="shared" ref="O449:O480" si="150">IF(F55="","",F55*3.6)</f>
        <v>13.23</v>
      </c>
      <c r="P449" s="38">
        <f t="shared" ref="P449:P480" si="151">IF(F55="","",F55*3.6)</f>
        <v>13.23</v>
      </c>
      <c r="Q449" s="39">
        <f t="shared" ref="Q449:Q480" si="152">IF(F55="","",F55*0.9)</f>
        <v>3.3075000000000001</v>
      </c>
      <c r="R449" s="39">
        <f t="shared" ref="R449:R480" si="153">IF(F55="","",F55*0.36)</f>
        <v>1.323</v>
      </c>
      <c r="S449" s="38">
        <f t="shared" ref="S449:S480" si="154">IF(F55="","",F55*(0.0036))</f>
        <v>1.323E-2</v>
      </c>
      <c r="T449" s="39">
        <f t="shared" ref="T449:T480" si="155">IF(F55="","",F55*(0.0009))</f>
        <v>3.3075000000000001E-3</v>
      </c>
      <c r="U449" s="40">
        <f t="shared" ref="U449:U480" si="156">IF(F55="","",F55*(0.00036))</f>
        <v>1.3230000000000002E-3</v>
      </c>
    </row>
    <row r="450" spans="13:21" x14ac:dyDescent="0.3">
      <c r="M450" s="38">
        <f t="shared" si="148"/>
        <v>149.04</v>
      </c>
      <c r="N450" s="39">
        <f t="shared" si="149"/>
        <v>37.26</v>
      </c>
      <c r="O450" s="40">
        <f t="shared" si="150"/>
        <v>14.904</v>
      </c>
      <c r="P450" s="38">
        <f t="shared" si="151"/>
        <v>14.904</v>
      </c>
      <c r="Q450" s="39">
        <f t="shared" si="152"/>
        <v>3.726</v>
      </c>
      <c r="R450" s="39">
        <f t="shared" si="153"/>
        <v>1.4903999999999997</v>
      </c>
      <c r="S450" s="38">
        <f t="shared" si="154"/>
        <v>1.4903999999999999E-2</v>
      </c>
      <c r="T450" s="39">
        <f t="shared" si="155"/>
        <v>3.7259999999999997E-3</v>
      </c>
      <c r="U450" s="40">
        <f t="shared" si="156"/>
        <v>1.4904E-3</v>
      </c>
    </row>
    <row r="451" spans="13:21" x14ac:dyDescent="0.3">
      <c r="M451" s="38">
        <f t="shared" si="148"/>
        <v>155.52000000000001</v>
      </c>
      <c r="N451" s="39">
        <f t="shared" si="149"/>
        <v>38.880000000000003</v>
      </c>
      <c r="O451" s="40">
        <f t="shared" si="150"/>
        <v>15.552000000000001</v>
      </c>
      <c r="P451" s="38">
        <f t="shared" si="151"/>
        <v>15.552000000000001</v>
      </c>
      <c r="Q451" s="39">
        <f t="shared" si="152"/>
        <v>3.8880000000000003</v>
      </c>
      <c r="R451" s="39">
        <f t="shared" si="153"/>
        <v>1.5552000000000001</v>
      </c>
      <c r="S451" s="38">
        <f t="shared" si="154"/>
        <v>1.5552E-2</v>
      </c>
      <c r="T451" s="39">
        <f t="shared" si="155"/>
        <v>3.888E-3</v>
      </c>
      <c r="U451" s="40">
        <f t="shared" si="156"/>
        <v>1.5552000000000003E-3</v>
      </c>
    </row>
    <row r="452" spans="13:21" x14ac:dyDescent="0.3">
      <c r="M452" s="38">
        <f t="shared" si="148"/>
        <v>155.52000000000001</v>
      </c>
      <c r="N452" s="39">
        <f t="shared" si="149"/>
        <v>38.880000000000003</v>
      </c>
      <c r="O452" s="40">
        <f t="shared" si="150"/>
        <v>15.552000000000001</v>
      </c>
      <c r="P452" s="38">
        <f t="shared" si="151"/>
        <v>15.552000000000001</v>
      </c>
      <c r="Q452" s="39">
        <f t="shared" si="152"/>
        <v>3.8880000000000003</v>
      </c>
      <c r="R452" s="39">
        <f t="shared" si="153"/>
        <v>1.5552000000000001</v>
      </c>
      <c r="S452" s="38">
        <f t="shared" si="154"/>
        <v>1.5552E-2</v>
      </c>
      <c r="T452" s="39">
        <f t="shared" si="155"/>
        <v>3.888E-3</v>
      </c>
      <c r="U452" s="40">
        <f t="shared" si="156"/>
        <v>1.5552000000000003E-3</v>
      </c>
    </row>
    <row r="453" spans="13:21" x14ac:dyDescent="0.3">
      <c r="M453" s="38">
        <f t="shared" si="148"/>
        <v>1232.6400000000001</v>
      </c>
      <c r="N453" s="39">
        <f t="shared" si="149"/>
        <v>308.16000000000003</v>
      </c>
      <c r="O453" s="40">
        <f t="shared" si="150"/>
        <v>123.26400000000001</v>
      </c>
      <c r="P453" s="38">
        <f t="shared" si="151"/>
        <v>123.26400000000001</v>
      </c>
      <c r="Q453" s="39">
        <f t="shared" si="152"/>
        <v>30.816000000000003</v>
      </c>
      <c r="R453" s="39">
        <f t="shared" si="153"/>
        <v>12.3264</v>
      </c>
      <c r="S453" s="38">
        <f t="shared" si="154"/>
        <v>0.123264</v>
      </c>
      <c r="T453" s="39">
        <f t="shared" si="155"/>
        <v>3.0816E-2</v>
      </c>
      <c r="U453" s="40">
        <f t="shared" si="156"/>
        <v>1.2326400000000001E-2</v>
      </c>
    </row>
    <row r="454" spans="13:21" x14ac:dyDescent="0.3">
      <c r="M454" s="38">
        <f t="shared" si="148"/>
        <v>1325.088</v>
      </c>
      <c r="N454" s="39">
        <f t="shared" si="149"/>
        <v>331.27199999999999</v>
      </c>
      <c r="O454" s="40">
        <f t="shared" si="150"/>
        <v>132.50880000000001</v>
      </c>
      <c r="P454" s="38">
        <f t="shared" si="151"/>
        <v>132.50880000000001</v>
      </c>
      <c r="Q454" s="39">
        <f t="shared" si="152"/>
        <v>33.127200000000002</v>
      </c>
      <c r="R454" s="39">
        <f t="shared" si="153"/>
        <v>13.250879999999999</v>
      </c>
      <c r="S454" s="38">
        <f t="shared" si="154"/>
        <v>0.13250879999999998</v>
      </c>
      <c r="T454" s="39">
        <f t="shared" si="155"/>
        <v>3.3127199999999996E-2</v>
      </c>
      <c r="U454" s="40">
        <f t="shared" si="156"/>
        <v>1.3250880000000001E-2</v>
      </c>
    </row>
    <row r="455" spans="13:21" x14ac:dyDescent="0.3">
      <c r="M455" s="38">
        <f t="shared" si="148"/>
        <v>1325.088</v>
      </c>
      <c r="N455" s="39">
        <f t="shared" si="149"/>
        <v>331.27199999999999</v>
      </c>
      <c r="O455" s="40">
        <f t="shared" si="150"/>
        <v>132.50880000000001</v>
      </c>
      <c r="P455" s="38">
        <f t="shared" si="151"/>
        <v>132.50880000000001</v>
      </c>
      <c r="Q455" s="39">
        <f t="shared" si="152"/>
        <v>33.127200000000002</v>
      </c>
      <c r="R455" s="39">
        <f t="shared" si="153"/>
        <v>13.250879999999999</v>
      </c>
      <c r="S455" s="38">
        <f t="shared" si="154"/>
        <v>0.13250879999999998</v>
      </c>
      <c r="T455" s="39">
        <f t="shared" si="155"/>
        <v>3.3127199999999996E-2</v>
      </c>
      <c r="U455" s="40">
        <f t="shared" si="156"/>
        <v>1.3250880000000001E-2</v>
      </c>
    </row>
    <row r="456" spans="13:21" x14ac:dyDescent="0.3">
      <c r="M456" s="38">
        <f t="shared" si="148"/>
        <v>1325.088</v>
      </c>
      <c r="N456" s="39">
        <f t="shared" si="149"/>
        <v>331.27199999999999</v>
      </c>
      <c r="O456" s="40">
        <f t="shared" si="150"/>
        <v>132.50880000000001</v>
      </c>
      <c r="P456" s="38">
        <f t="shared" si="151"/>
        <v>132.50880000000001</v>
      </c>
      <c r="Q456" s="39">
        <f t="shared" si="152"/>
        <v>33.127200000000002</v>
      </c>
      <c r="R456" s="39">
        <f t="shared" si="153"/>
        <v>13.250879999999999</v>
      </c>
      <c r="S456" s="38">
        <f t="shared" si="154"/>
        <v>0.13250879999999998</v>
      </c>
      <c r="T456" s="39">
        <f t="shared" si="155"/>
        <v>3.3127199999999996E-2</v>
      </c>
      <c r="U456" s="40">
        <f t="shared" si="156"/>
        <v>1.3250880000000001E-2</v>
      </c>
    </row>
    <row r="457" spans="13:21" x14ac:dyDescent="0.3">
      <c r="M457" s="38">
        <f t="shared" si="148"/>
        <v>1417.5359999999998</v>
      </c>
      <c r="N457" s="39">
        <f t="shared" si="149"/>
        <v>354.38399999999996</v>
      </c>
      <c r="O457" s="40">
        <f t="shared" si="150"/>
        <v>141.75360000000001</v>
      </c>
      <c r="P457" s="38">
        <f t="shared" si="151"/>
        <v>141.75360000000001</v>
      </c>
      <c r="Q457" s="39">
        <f t="shared" si="152"/>
        <v>35.438400000000001</v>
      </c>
      <c r="R457" s="39">
        <f t="shared" si="153"/>
        <v>14.17536</v>
      </c>
      <c r="S457" s="38">
        <f t="shared" si="154"/>
        <v>0.14175359999999998</v>
      </c>
      <c r="T457" s="39">
        <f t="shared" si="155"/>
        <v>3.5438399999999995E-2</v>
      </c>
      <c r="U457" s="40">
        <f t="shared" si="156"/>
        <v>1.417536E-2</v>
      </c>
    </row>
    <row r="458" spans="13:21" x14ac:dyDescent="0.3">
      <c r="M458" s="38">
        <f t="shared" si="148"/>
        <v>1494.576</v>
      </c>
      <c r="N458" s="39">
        <f t="shared" si="149"/>
        <v>373.64400000000001</v>
      </c>
      <c r="O458" s="40">
        <f t="shared" si="150"/>
        <v>149.45759999999999</v>
      </c>
      <c r="P458" s="38">
        <f t="shared" si="151"/>
        <v>149.45759999999999</v>
      </c>
      <c r="Q458" s="39">
        <f t="shared" si="152"/>
        <v>37.364399999999996</v>
      </c>
      <c r="R458" s="39">
        <f t="shared" si="153"/>
        <v>14.945759999999998</v>
      </c>
      <c r="S458" s="38">
        <f t="shared" si="154"/>
        <v>0.1494576</v>
      </c>
      <c r="T458" s="39">
        <f t="shared" si="155"/>
        <v>3.7364399999999999E-2</v>
      </c>
      <c r="U458" s="40">
        <f t="shared" si="156"/>
        <v>1.4945760000000001E-2</v>
      </c>
    </row>
    <row r="459" spans="13:21" x14ac:dyDescent="0.3">
      <c r="M459" s="38">
        <f t="shared" si="148"/>
        <v>1509.9839999999999</v>
      </c>
      <c r="N459" s="39">
        <f t="shared" si="149"/>
        <v>377.49599999999998</v>
      </c>
      <c r="O459" s="40">
        <f t="shared" si="150"/>
        <v>150.99839999999998</v>
      </c>
      <c r="P459" s="38">
        <f t="shared" si="151"/>
        <v>150.99839999999998</v>
      </c>
      <c r="Q459" s="39">
        <f t="shared" si="152"/>
        <v>37.749599999999994</v>
      </c>
      <c r="R459" s="39">
        <f t="shared" si="153"/>
        <v>15.099839999999999</v>
      </c>
      <c r="S459" s="38">
        <f t="shared" si="154"/>
        <v>0.15099839999999998</v>
      </c>
      <c r="T459" s="39">
        <f t="shared" si="155"/>
        <v>3.7749599999999994E-2</v>
      </c>
      <c r="U459" s="40">
        <f t="shared" si="156"/>
        <v>1.509984E-2</v>
      </c>
    </row>
    <row r="460" spans="13:21" x14ac:dyDescent="0.3">
      <c r="M460" s="38">
        <f t="shared" si="148"/>
        <v>1540.8</v>
      </c>
      <c r="N460" s="39">
        <f t="shared" si="149"/>
        <v>385.2</v>
      </c>
      <c r="O460" s="40">
        <f t="shared" si="150"/>
        <v>154.07999999999998</v>
      </c>
      <c r="P460" s="38">
        <f t="shared" si="151"/>
        <v>154.07999999999998</v>
      </c>
      <c r="Q460" s="39">
        <f t="shared" si="152"/>
        <v>38.519999999999996</v>
      </c>
      <c r="R460" s="39">
        <f t="shared" si="153"/>
        <v>15.407999999999998</v>
      </c>
      <c r="S460" s="38">
        <f t="shared" si="154"/>
        <v>0.15407999999999999</v>
      </c>
      <c r="T460" s="39">
        <f t="shared" si="155"/>
        <v>3.8519999999999999E-2</v>
      </c>
      <c r="U460" s="40">
        <f t="shared" si="156"/>
        <v>1.5408E-2</v>
      </c>
    </row>
    <row r="461" spans="13:21" x14ac:dyDescent="0.3">
      <c r="M461" s="38">
        <f t="shared" si="148"/>
        <v>1142.1000000000001</v>
      </c>
      <c r="N461" s="39">
        <f t="shared" si="149"/>
        <v>285.52500000000003</v>
      </c>
      <c r="O461" s="40">
        <f t="shared" si="150"/>
        <v>114.21000000000001</v>
      </c>
      <c r="P461" s="38">
        <f t="shared" si="151"/>
        <v>114.21000000000001</v>
      </c>
      <c r="Q461" s="39">
        <f t="shared" si="152"/>
        <v>28.552500000000002</v>
      </c>
      <c r="R461" s="39">
        <f t="shared" si="153"/>
        <v>11.420999999999999</v>
      </c>
      <c r="S461" s="38">
        <f t="shared" si="154"/>
        <v>0.11421000000000001</v>
      </c>
      <c r="T461" s="39">
        <f t="shared" si="155"/>
        <v>2.8552500000000001E-2</v>
      </c>
      <c r="U461" s="40">
        <f t="shared" si="156"/>
        <v>1.1421000000000001E-2</v>
      </c>
    </row>
    <row r="462" spans="13:21" x14ac:dyDescent="0.3">
      <c r="M462" s="38">
        <f t="shared" si="148"/>
        <v>1144.8</v>
      </c>
      <c r="N462" s="39">
        <f t="shared" si="149"/>
        <v>286.2</v>
      </c>
      <c r="O462" s="40">
        <f t="shared" si="150"/>
        <v>114.48</v>
      </c>
      <c r="P462" s="38">
        <f t="shared" si="151"/>
        <v>114.48</v>
      </c>
      <c r="Q462" s="39">
        <f t="shared" si="152"/>
        <v>28.62</v>
      </c>
      <c r="R462" s="39">
        <f t="shared" si="153"/>
        <v>11.448</v>
      </c>
      <c r="S462" s="38">
        <f t="shared" si="154"/>
        <v>0.11448</v>
      </c>
      <c r="T462" s="39">
        <f t="shared" si="155"/>
        <v>2.862E-2</v>
      </c>
      <c r="U462" s="40">
        <f t="shared" si="156"/>
        <v>1.1448000000000002E-2</v>
      </c>
    </row>
    <row r="463" spans="13:21" x14ac:dyDescent="0.3">
      <c r="M463" s="38">
        <f t="shared" si="148"/>
        <v>1144.8</v>
      </c>
      <c r="N463" s="39">
        <f t="shared" si="149"/>
        <v>286.2</v>
      </c>
      <c r="O463" s="40">
        <f t="shared" si="150"/>
        <v>114.48</v>
      </c>
      <c r="P463" s="38">
        <f t="shared" si="151"/>
        <v>114.48</v>
      </c>
      <c r="Q463" s="39">
        <f t="shared" si="152"/>
        <v>28.62</v>
      </c>
      <c r="R463" s="39">
        <f t="shared" si="153"/>
        <v>11.448</v>
      </c>
      <c r="S463" s="38">
        <f t="shared" si="154"/>
        <v>0.11448</v>
      </c>
      <c r="T463" s="39">
        <f t="shared" si="155"/>
        <v>2.862E-2</v>
      </c>
      <c r="U463" s="40">
        <f t="shared" si="156"/>
        <v>1.1448000000000002E-2</v>
      </c>
    </row>
    <row r="464" spans="13:21" x14ac:dyDescent="0.3">
      <c r="M464" s="38">
        <f t="shared" si="148"/>
        <v>1144.8</v>
      </c>
      <c r="N464" s="39">
        <f t="shared" si="149"/>
        <v>286.2</v>
      </c>
      <c r="O464" s="40">
        <f t="shared" si="150"/>
        <v>114.48</v>
      </c>
      <c r="P464" s="38">
        <f t="shared" si="151"/>
        <v>114.48</v>
      </c>
      <c r="Q464" s="39">
        <f t="shared" si="152"/>
        <v>28.62</v>
      </c>
      <c r="R464" s="39">
        <f t="shared" si="153"/>
        <v>11.448</v>
      </c>
      <c r="S464" s="38">
        <f t="shared" si="154"/>
        <v>0.11448</v>
      </c>
      <c r="T464" s="39">
        <f t="shared" si="155"/>
        <v>2.862E-2</v>
      </c>
      <c r="U464" s="40">
        <f t="shared" si="156"/>
        <v>1.1448000000000002E-2</v>
      </c>
    </row>
    <row r="465" spans="13:21" x14ac:dyDescent="0.3">
      <c r="M465" s="38">
        <f t="shared" si="148"/>
        <v>1209.6000000000001</v>
      </c>
      <c r="N465" s="39">
        <f t="shared" si="149"/>
        <v>302.40000000000003</v>
      </c>
      <c r="O465" s="40">
        <f t="shared" si="150"/>
        <v>120.96000000000001</v>
      </c>
      <c r="P465" s="38">
        <f t="shared" si="151"/>
        <v>120.96000000000001</v>
      </c>
      <c r="Q465" s="39">
        <f t="shared" si="152"/>
        <v>30.240000000000002</v>
      </c>
      <c r="R465" s="39">
        <f t="shared" si="153"/>
        <v>12.096</v>
      </c>
      <c r="S465" s="38">
        <f t="shared" si="154"/>
        <v>0.12096</v>
      </c>
      <c r="T465" s="39">
        <f t="shared" si="155"/>
        <v>3.024E-2</v>
      </c>
      <c r="U465" s="40">
        <f t="shared" si="156"/>
        <v>1.2096000000000001E-2</v>
      </c>
    </row>
    <row r="466" spans="13:21" x14ac:dyDescent="0.3">
      <c r="M466" s="38">
        <f t="shared" si="148"/>
        <v>1274.3999999999999</v>
      </c>
      <c r="N466" s="39">
        <f t="shared" si="149"/>
        <v>318.59999999999997</v>
      </c>
      <c r="O466" s="40">
        <f t="shared" si="150"/>
        <v>127.44</v>
      </c>
      <c r="P466" s="38">
        <f t="shared" si="151"/>
        <v>127.44</v>
      </c>
      <c r="Q466" s="39">
        <f t="shared" si="152"/>
        <v>31.86</v>
      </c>
      <c r="R466" s="39">
        <f t="shared" si="153"/>
        <v>12.744</v>
      </c>
      <c r="S466" s="38">
        <f t="shared" si="154"/>
        <v>0.12744</v>
      </c>
      <c r="T466" s="39">
        <f t="shared" si="155"/>
        <v>3.1859999999999999E-2</v>
      </c>
      <c r="U466" s="40">
        <f t="shared" si="156"/>
        <v>1.2744E-2</v>
      </c>
    </row>
    <row r="467" spans="13:21" x14ac:dyDescent="0.3">
      <c r="M467" s="38">
        <f t="shared" si="148"/>
        <v>1296</v>
      </c>
      <c r="N467" s="39">
        <f t="shared" si="149"/>
        <v>324</v>
      </c>
      <c r="O467" s="40">
        <f t="shared" si="150"/>
        <v>129.6</v>
      </c>
      <c r="P467" s="38">
        <f t="shared" si="151"/>
        <v>129.6</v>
      </c>
      <c r="Q467" s="39">
        <f t="shared" si="152"/>
        <v>32.4</v>
      </c>
      <c r="R467" s="39">
        <f t="shared" si="153"/>
        <v>12.959999999999999</v>
      </c>
      <c r="S467" s="38">
        <f t="shared" si="154"/>
        <v>0.12959999999999999</v>
      </c>
      <c r="T467" s="39">
        <f t="shared" si="155"/>
        <v>3.2399999999999998E-2</v>
      </c>
      <c r="U467" s="40">
        <f t="shared" si="156"/>
        <v>1.2960000000000001E-2</v>
      </c>
    </row>
    <row r="468" spans="13:21" x14ac:dyDescent="0.3">
      <c r="M468" s="38">
        <f t="shared" si="148"/>
        <v>1360.8</v>
      </c>
      <c r="N468" s="39">
        <f t="shared" si="149"/>
        <v>340.2</v>
      </c>
      <c r="O468" s="40">
        <f t="shared" si="150"/>
        <v>136.07999999999998</v>
      </c>
      <c r="P468" s="38">
        <f t="shared" si="151"/>
        <v>136.07999999999998</v>
      </c>
      <c r="Q468" s="39">
        <f t="shared" si="152"/>
        <v>34.019999999999996</v>
      </c>
      <c r="R468" s="39">
        <f t="shared" si="153"/>
        <v>13.607999999999999</v>
      </c>
      <c r="S468" s="38">
        <f t="shared" si="154"/>
        <v>0.13607999999999998</v>
      </c>
      <c r="T468" s="39">
        <f t="shared" si="155"/>
        <v>3.4019999999999995E-2</v>
      </c>
      <c r="U468" s="40">
        <f t="shared" si="156"/>
        <v>1.3608E-2</v>
      </c>
    </row>
    <row r="469" spans="13:21" x14ac:dyDescent="0.3">
      <c r="M469" s="38">
        <f t="shared" si="148"/>
        <v>1360.8</v>
      </c>
      <c r="N469" s="39">
        <f t="shared" si="149"/>
        <v>340.2</v>
      </c>
      <c r="O469" s="40">
        <f t="shared" si="150"/>
        <v>136.07999999999998</v>
      </c>
      <c r="P469" s="38">
        <f t="shared" si="151"/>
        <v>136.07999999999998</v>
      </c>
      <c r="Q469" s="39">
        <f t="shared" si="152"/>
        <v>34.019999999999996</v>
      </c>
      <c r="R469" s="39">
        <f t="shared" si="153"/>
        <v>13.607999999999999</v>
      </c>
      <c r="S469" s="38">
        <f t="shared" si="154"/>
        <v>0.13607999999999998</v>
      </c>
      <c r="T469" s="39">
        <f t="shared" si="155"/>
        <v>3.4019999999999995E-2</v>
      </c>
      <c r="U469" s="40">
        <f t="shared" si="156"/>
        <v>1.3608E-2</v>
      </c>
    </row>
    <row r="470" spans="13:21" x14ac:dyDescent="0.3">
      <c r="M470" s="38">
        <f t="shared" si="148"/>
        <v>1425.6000000000001</v>
      </c>
      <c r="N470" s="39">
        <f t="shared" si="149"/>
        <v>356.40000000000003</v>
      </c>
      <c r="O470" s="40">
        <f t="shared" si="150"/>
        <v>142.56</v>
      </c>
      <c r="P470" s="38">
        <f t="shared" si="151"/>
        <v>142.56</v>
      </c>
      <c r="Q470" s="39">
        <f t="shared" si="152"/>
        <v>35.64</v>
      </c>
      <c r="R470" s="39">
        <f t="shared" si="153"/>
        <v>14.256</v>
      </c>
      <c r="S470" s="38">
        <f t="shared" si="154"/>
        <v>0.14255999999999999</v>
      </c>
      <c r="T470" s="39">
        <f t="shared" si="155"/>
        <v>3.5639999999999998E-2</v>
      </c>
      <c r="U470" s="40">
        <f t="shared" si="156"/>
        <v>1.4256000000000001E-2</v>
      </c>
    </row>
    <row r="471" spans="13:21" x14ac:dyDescent="0.3">
      <c r="M471" s="38">
        <f t="shared" si="148"/>
        <v>1425.6000000000001</v>
      </c>
      <c r="N471" s="39">
        <f t="shared" si="149"/>
        <v>356.40000000000003</v>
      </c>
      <c r="O471" s="40">
        <f t="shared" si="150"/>
        <v>142.56</v>
      </c>
      <c r="P471" s="38">
        <f t="shared" si="151"/>
        <v>142.56</v>
      </c>
      <c r="Q471" s="39">
        <f t="shared" si="152"/>
        <v>35.64</v>
      </c>
      <c r="R471" s="39">
        <f t="shared" si="153"/>
        <v>14.256</v>
      </c>
      <c r="S471" s="38">
        <f t="shared" si="154"/>
        <v>0.14255999999999999</v>
      </c>
      <c r="T471" s="39">
        <f t="shared" si="155"/>
        <v>3.5639999999999998E-2</v>
      </c>
      <c r="U471" s="40">
        <f t="shared" si="156"/>
        <v>1.4256000000000001E-2</v>
      </c>
    </row>
    <row r="472" spans="13:21" x14ac:dyDescent="0.3">
      <c r="M472" s="38">
        <f t="shared" si="148"/>
        <v>1425.6000000000001</v>
      </c>
      <c r="N472" s="39">
        <f t="shared" si="149"/>
        <v>356.40000000000003</v>
      </c>
      <c r="O472" s="40">
        <f t="shared" si="150"/>
        <v>142.56</v>
      </c>
      <c r="P472" s="38">
        <f t="shared" si="151"/>
        <v>142.56</v>
      </c>
      <c r="Q472" s="39">
        <f t="shared" si="152"/>
        <v>35.64</v>
      </c>
      <c r="R472" s="39">
        <f t="shared" si="153"/>
        <v>14.256</v>
      </c>
      <c r="S472" s="38">
        <f t="shared" si="154"/>
        <v>0.14255999999999999</v>
      </c>
      <c r="T472" s="39">
        <f t="shared" si="155"/>
        <v>3.5639999999999998E-2</v>
      </c>
      <c r="U472" s="40">
        <f t="shared" si="156"/>
        <v>1.4256000000000001E-2</v>
      </c>
    </row>
    <row r="473" spans="13:21" x14ac:dyDescent="0.3">
      <c r="M473" s="38">
        <f t="shared" si="148"/>
        <v>1425.6000000000001</v>
      </c>
      <c r="N473" s="39">
        <f t="shared" si="149"/>
        <v>356.40000000000003</v>
      </c>
      <c r="O473" s="40">
        <f t="shared" si="150"/>
        <v>142.56</v>
      </c>
      <c r="P473" s="38">
        <f t="shared" si="151"/>
        <v>142.56</v>
      </c>
      <c r="Q473" s="39">
        <f t="shared" si="152"/>
        <v>35.64</v>
      </c>
      <c r="R473" s="39">
        <f t="shared" si="153"/>
        <v>14.256</v>
      </c>
      <c r="S473" s="38">
        <f t="shared" si="154"/>
        <v>0.14255999999999999</v>
      </c>
      <c r="T473" s="39">
        <f t="shared" si="155"/>
        <v>3.5639999999999998E-2</v>
      </c>
      <c r="U473" s="40">
        <f t="shared" si="156"/>
        <v>1.4256000000000001E-2</v>
      </c>
    </row>
    <row r="474" spans="13:21" x14ac:dyDescent="0.3">
      <c r="M474" s="38">
        <f t="shared" si="148"/>
        <v>1425.6000000000001</v>
      </c>
      <c r="N474" s="39">
        <f t="shared" si="149"/>
        <v>356.40000000000003</v>
      </c>
      <c r="O474" s="40">
        <f t="shared" si="150"/>
        <v>142.56</v>
      </c>
      <c r="P474" s="38">
        <f t="shared" si="151"/>
        <v>142.56</v>
      </c>
      <c r="Q474" s="39">
        <f t="shared" si="152"/>
        <v>35.64</v>
      </c>
      <c r="R474" s="39">
        <f t="shared" si="153"/>
        <v>14.256</v>
      </c>
      <c r="S474" s="38">
        <f t="shared" si="154"/>
        <v>0.14255999999999999</v>
      </c>
      <c r="T474" s="39">
        <f t="shared" si="155"/>
        <v>3.5639999999999998E-2</v>
      </c>
      <c r="U474" s="40">
        <f t="shared" si="156"/>
        <v>1.4256000000000001E-2</v>
      </c>
    </row>
    <row r="475" spans="13:21" x14ac:dyDescent="0.3">
      <c r="M475" s="38">
        <f t="shared" si="148"/>
        <v>1490.3999999999999</v>
      </c>
      <c r="N475" s="39">
        <f t="shared" si="149"/>
        <v>372.59999999999997</v>
      </c>
      <c r="O475" s="40">
        <f t="shared" si="150"/>
        <v>149.04</v>
      </c>
      <c r="P475" s="38">
        <f t="shared" si="151"/>
        <v>149.04</v>
      </c>
      <c r="Q475" s="39">
        <f t="shared" si="152"/>
        <v>37.26</v>
      </c>
      <c r="R475" s="39">
        <f t="shared" si="153"/>
        <v>14.903999999999998</v>
      </c>
      <c r="S475" s="38">
        <f t="shared" si="154"/>
        <v>0.14903999999999998</v>
      </c>
      <c r="T475" s="39">
        <f t="shared" si="155"/>
        <v>3.7259999999999995E-2</v>
      </c>
      <c r="U475" s="40">
        <f t="shared" si="156"/>
        <v>1.4904000000000001E-2</v>
      </c>
    </row>
    <row r="476" spans="13:21" x14ac:dyDescent="0.3">
      <c r="M476" s="38">
        <f t="shared" si="148"/>
        <v>1576.8</v>
      </c>
      <c r="N476" s="39">
        <f t="shared" si="149"/>
        <v>394.2</v>
      </c>
      <c r="O476" s="40">
        <f t="shared" si="150"/>
        <v>157.68</v>
      </c>
      <c r="P476" s="38">
        <f t="shared" si="151"/>
        <v>157.68</v>
      </c>
      <c r="Q476" s="39">
        <f t="shared" si="152"/>
        <v>39.42</v>
      </c>
      <c r="R476" s="39">
        <f t="shared" si="153"/>
        <v>15.767999999999999</v>
      </c>
      <c r="S476" s="38">
        <f t="shared" si="154"/>
        <v>0.15767999999999999</v>
      </c>
      <c r="T476" s="39">
        <f t="shared" si="155"/>
        <v>3.9419999999999997E-2</v>
      </c>
      <c r="U476" s="40">
        <f t="shared" si="156"/>
        <v>1.5768000000000001E-2</v>
      </c>
    </row>
    <row r="477" spans="13:21" x14ac:dyDescent="0.3">
      <c r="M477" s="38">
        <f t="shared" si="148"/>
        <v>1576.8</v>
      </c>
      <c r="N477" s="39">
        <f t="shared" si="149"/>
        <v>394.2</v>
      </c>
      <c r="O477" s="40">
        <f t="shared" si="150"/>
        <v>157.68</v>
      </c>
      <c r="P477" s="38">
        <f t="shared" si="151"/>
        <v>157.68</v>
      </c>
      <c r="Q477" s="39">
        <f t="shared" si="152"/>
        <v>39.42</v>
      </c>
      <c r="R477" s="39">
        <f t="shared" si="153"/>
        <v>15.767999999999999</v>
      </c>
      <c r="S477" s="38">
        <f t="shared" si="154"/>
        <v>0.15767999999999999</v>
      </c>
      <c r="T477" s="39">
        <f t="shared" si="155"/>
        <v>3.9419999999999997E-2</v>
      </c>
      <c r="U477" s="40">
        <f t="shared" si="156"/>
        <v>1.5768000000000001E-2</v>
      </c>
    </row>
    <row r="478" spans="13:21" x14ac:dyDescent="0.3">
      <c r="M478" s="38">
        <f t="shared" si="148"/>
        <v>1641.6000000000001</v>
      </c>
      <c r="N478" s="39">
        <f t="shared" si="149"/>
        <v>410.40000000000003</v>
      </c>
      <c r="O478" s="40">
        <f t="shared" si="150"/>
        <v>164.16</v>
      </c>
      <c r="P478" s="38">
        <f t="shared" si="151"/>
        <v>164.16</v>
      </c>
      <c r="Q478" s="39">
        <f t="shared" si="152"/>
        <v>41.04</v>
      </c>
      <c r="R478" s="39">
        <f t="shared" si="153"/>
        <v>16.416</v>
      </c>
      <c r="S478" s="38">
        <f t="shared" si="154"/>
        <v>0.16416</v>
      </c>
      <c r="T478" s="39">
        <f t="shared" si="155"/>
        <v>4.104E-2</v>
      </c>
      <c r="U478" s="40">
        <f t="shared" si="156"/>
        <v>1.6416E-2</v>
      </c>
    </row>
    <row r="479" spans="13:21" x14ac:dyDescent="0.3">
      <c r="M479" s="38">
        <f t="shared" si="148"/>
        <v>1641.6000000000001</v>
      </c>
      <c r="N479" s="39">
        <f t="shared" si="149"/>
        <v>410.40000000000003</v>
      </c>
      <c r="O479" s="40">
        <f t="shared" si="150"/>
        <v>164.16</v>
      </c>
      <c r="P479" s="38">
        <f t="shared" si="151"/>
        <v>164.16</v>
      </c>
      <c r="Q479" s="39">
        <f t="shared" si="152"/>
        <v>41.04</v>
      </c>
      <c r="R479" s="39">
        <f t="shared" si="153"/>
        <v>16.416</v>
      </c>
      <c r="S479" s="38">
        <f t="shared" si="154"/>
        <v>0.16416</v>
      </c>
      <c r="T479" s="39">
        <f t="shared" si="155"/>
        <v>4.104E-2</v>
      </c>
      <c r="U479" s="40">
        <f t="shared" si="156"/>
        <v>1.6416E-2</v>
      </c>
    </row>
    <row r="480" spans="13:21" x14ac:dyDescent="0.3">
      <c r="M480" s="38">
        <f t="shared" si="148"/>
        <v>1203.8399999999999</v>
      </c>
      <c r="N480" s="39">
        <f t="shared" si="149"/>
        <v>300.95999999999998</v>
      </c>
      <c r="O480" s="40">
        <f t="shared" si="150"/>
        <v>120.384</v>
      </c>
      <c r="P480" s="38">
        <f t="shared" si="151"/>
        <v>120.384</v>
      </c>
      <c r="Q480" s="39">
        <f t="shared" si="152"/>
        <v>30.096</v>
      </c>
      <c r="R480" s="39">
        <f t="shared" si="153"/>
        <v>12.038399999999999</v>
      </c>
      <c r="S480" s="38">
        <f t="shared" si="154"/>
        <v>0.12038399999999999</v>
      </c>
      <c r="T480" s="39">
        <f t="shared" si="155"/>
        <v>3.0095999999999998E-2</v>
      </c>
      <c r="U480" s="40">
        <f t="shared" si="156"/>
        <v>1.2038399999999999E-2</v>
      </c>
    </row>
    <row r="481" spans="13:21" x14ac:dyDescent="0.3">
      <c r="M481" s="38">
        <f t="shared" ref="M481:M512" si="157">IF(F87="","",F87*36)</f>
        <v>1203.8399999999999</v>
      </c>
      <c r="N481" s="39">
        <f t="shared" ref="N481:N512" si="158">IF(F87="","",F87*9)</f>
        <v>300.95999999999998</v>
      </c>
      <c r="O481" s="40">
        <f t="shared" ref="O481:O512" si="159">IF(F87="","",F87*3.6)</f>
        <v>120.384</v>
      </c>
      <c r="P481" s="38">
        <f t="shared" ref="P481:P512" si="160">IF(F87="","",F87*3.6)</f>
        <v>120.384</v>
      </c>
      <c r="Q481" s="39">
        <f t="shared" ref="Q481:Q512" si="161">IF(F87="","",F87*0.9)</f>
        <v>30.096</v>
      </c>
      <c r="R481" s="39">
        <f t="shared" ref="R481:R512" si="162">IF(F87="","",F87*0.36)</f>
        <v>12.038399999999999</v>
      </c>
      <c r="S481" s="38">
        <f t="shared" ref="S481:S512" si="163">IF(F87="","",F87*(0.0036))</f>
        <v>0.12038399999999999</v>
      </c>
      <c r="T481" s="39">
        <f t="shared" ref="T481:T512" si="164">IF(F87="","",F87*(0.0009))</f>
        <v>3.0095999999999998E-2</v>
      </c>
      <c r="U481" s="40">
        <f t="shared" ref="U481:U512" si="165">IF(F87="","",F87*(0.00036))</f>
        <v>1.2038399999999999E-2</v>
      </c>
    </row>
    <row r="482" spans="13:21" x14ac:dyDescent="0.3">
      <c r="M482" s="38">
        <f t="shared" si="157"/>
        <v>1203.8399999999999</v>
      </c>
      <c r="N482" s="39">
        <f t="shared" si="158"/>
        <v>300.95999999999998</v>
      </c>
      <c r="O482" s="40">
        <f t="shared" si="159"/>
        <v>120.384</v>
      </c>
      <c r="P482" s="38">
        <f t="shared" si="160"/>
        <v>120.384</v>
      </c>
      <c r="Q482" s="39">
        <f t="shared" si="161"/>
        <v>30.096</v>
      </c>
      <c r="R482" s="39">
        <f t="shared" si="162"/>
        <v>12.038399999999999</v>
      </c>
      <c r="S482" s="38">
        <f t="shared" si="163"/>
        <v>0.12038399999999999</v>
      </c>
      <c r="T482" s="39">
        <f t="shared" si="164"/>
        <v>3.0095999999999998E-2</v>
      </c>
      <c r="U482" s="40">
        <f t="shared" si="165"/>
        <v>1.2038399999999999E-2</v>
      </c>
    </row>
    <row r="483" spans="13:21" x14ac:dyDescent="0.3">
      <c r="M483" s="38">
        <f t="shared" si="157"/>
        <v>1203.8399999999999</v>
      </c>
      <c r="N483" s="39">
        <f t="shared" si="158"/>
        <v>300.95999999999998</v>
      </c>
      <c r="O483" s="40">
        <f t="shared" si="159"/>
        <v>120.384</v>
      </c>
      <c r="P483" s="38">
        <f t="shared" si="160"/>
        <v>120.384</v>
      </c>
      <c r="Q483" s="39">
        <f t="shared" si="161"/>
        <v>30.096</v>
      </c>
      <c r="R483" s="39">
        <f t="shared" si="162"/>
        <v>12.038399999999999</v>
      </c>
      <c r="S483" s="38">
        <f t="shared" si="163"/>
        <v>0.12038399999999999</v>
      </c>
      <c r="T483" s="39">
        <f t="shared" si="164"/>
        <v>3.0095999999999998E-2</v>
      </c>
      <c r="U483" s="40">
        <f t="shared" si="165"/>
        <v>1.2038399999999999E-2</v>
      </c>
    </row>
    <row r="484" spans="13:21" x14ac:dyDescent="0.3">
      <c r="M484" s="38">
        <f t="shared" si="157"/>
        <v>1251.3600000000001</v>
      </c>
      <c r="N484" s="39">
        <f t="shared" si="158"/>
        <v>312.84000000000003</v>
      </c>
      <c r="O484" s="40">
        <f t="shared" si="159"/>
        <v>125.13600000000002</v>
      </c>
      <c r="P484" s="38">
        <f t="shared" si="160"/>
        <v>125.13600000000002</v>
      </c>
      <c r="Q484" s="39">
        <f t="shared" si="161"/>
        <v>31.284000000000006</v>
      </c>
      <c r="R484" s="39">
        <f t="shared" si="162"/>
        <v>12.513600000000002</v>
      </c>
      <c r="S484" s="38">
        <f t="shared" si="163"/>
        <v>0.12513600000000002</v>
      </c>
      <c r="T484" s="39">
        <f t="shared" si="164"/>
        <v>3.1284000000000006E-2</v>
      </c>
      <c r="U484" s="40">
        <f t="shared" si="165"/>
        <v>1.2513600000000003E-2</v>
      </c>
    </row>
    <row r="485" spans="13:21" x14ac:dyDescent="0.3">
      <c r="M485" s="38">
        <f t="shared" si="157"/>
        <v>1251.3600000000001</v>
      </c>
      <c r="N485" s="39">
        <f t="shared" si="158"/>
        <v>312.84000000000003</v>
      </c>
      <c r="O485" s="40">
        <f t="shared" si="159"/>
        <v>125.13600000000002</v>
      </c>
      <c r="P485" s="38">
        <f t="shared" si="160"/>
        <v>125.13600000000002</v>
      </c>
      <c r="Q485" s="39">
        <f t="shared" si="161"/>
        <v>31.284000000000006</v>
      </c>
      <c r="R485" s="39">
        <f t="shared" si="162"/>
        <v>12.513600000000002</v>
      </c>
      <c r="S485" s="38">
        <f t="shared" si="163"/>
        <v>0.12513600000000002</v>
      </c>
      <c r="T485" s="39">
        <f t="shared" si="164"/>
        <v>3.1284000000000006E-2</v>
      </c>
      <c r="U485" s="40">
        <f t="shared" si="165"/>
        <v>1.2513600000000003E-2</v>
      </c>
    </row>
    <row r="486" spans="13:21" x14ac:dyDescent="0.3">
      <c r="M486" s="38">
        <f t="shared" si="157"/>
        <v>1251.3600000000001</v>
      </c>
      <c r="N486" s="39">
        <f t="shared" si="158"/>
        <v>312.84000000000003</v>
      </c>
      <c r="O486" s="40">
        <f t="shared" si="159"/>
        <v>125.13600000000002</v>
      </c>
      <c r="P486" s="38">
        <f t="shared" si="160"/>
        <v>125.13600000000002</v>
      </c>
      <c r="Q486" s="39">
        <f t="shared" si="161"/>
        <v>31.284000000000006</v>
      </c>
      <c r="R486" s="39">
        <f t="shared" si="162"/>
        <v>12.513600000000002</v>
      </c>
      <c r="S486" s="38">
        <f t="shared" si="163"/>
        <v>0.12513600000000002</v>
      </c>
      <c r="T486" s="39">
        <f t="shared" si="164"/>
        <v>3.1284000000000006E-2</v>
      </c>
      <c r="U486" s="40">
        <f t="shared" si="165"/>
        <v>1.2513600000000003E-2</v>
      </c>
    </row>
    <row r="487" spans="13:21" x14ac:dyDescent="0.3">
      <c r="M487" s="38">
        <f t="shared" si="157"/>
        <v>1298.8799999999999</v>
      </c>
      <c r="N487" s="39">
        <f t="shared" si="158"/>
        <v>324.71999999999997</v>
      </c>
      <c r="O487" s="40">
        <f t="shared" si="159"/>
        <v>129.88800000000001</v>
      </c>
      <c r="P487" s="38">
        <f t="shared" si="160"/>
        <v>129.88800000000001</v>
      </c>
      <c r="Q487" s="39">
        <f t="shared" si="161"/>
        <v>32.472000000000001</v>
      </c>
      <c r="R487" s="39">
        <f t="shared" si="162"/>
        <v>12.988799999999999</v>
      </c>
      <c r="S487" s="38">
        <f t="shared" si="163"/>
        <v>0.129888</v>
      </c>
      <c r="T487" s="39">
        <f t="shared" si="164"/>
        <v>3.2472000000000001E-2</v>
      </c>
      <c r="U487" s="40">
        <f t="shared" si="165"/>
        <v>1.29888E-2</v>
      </c>
    </row>
    <row r="488" spans="13:21" x14ac:dyDescent="0.3">
      <c r="M488" s="38">
        <f t="shared" si="157"/>
        <v>1314.7199999999998</v>
      </c>
      <c r="N488" s="39">
        <f t="shared" si="158"/>
        <v>328.67999999999995</v>
      </c>
      <c r="O488" s="40">
        <f t="shared" si="159"/>
        <v>131.47199999999998</v>
      </c>
      <c r="P488" s="38">
        <f t="shared" si="160"/>
        <v>131.47199999999998</v>
      </c>
      <c r="Q488" s="39">
        <f t="shared" si="161"/>
        <v>32.867999999999995</v>
      </c>
      <c r="R488" s="39">
        <f t="shared" si="162"/>
        <v>13.147199999999998</v>
      </c>
      <c r="S488" s="38">
        <f t="shared" si="163"/>
        <v>0.13147199999999998</v>
      </c>
      <c r="T488" s="39">
        <f t="shared" si="164"/>
        <v>3.2867999999999994E-2</v>
      </c>
      <c r="U488" s="40">
        <f t="shared" si="165"/>
        <v>1.31472E-2</v>
      </c>
    </row>
    <row r="489" spans="13:21" x14ac:dyDescent="0.3">
      <c r="M489" s="38">
        <f t="shared" si="157"/>
        <v>1314.7199999999998</v>
      </c>
      <c r="N489" s="39">
        <f t="shared" si="158"/>
        <v>328.67999999999995</v>
      </c>
      <c r="O489" s="40">
        <f t="shared" si="159"/>
        <v>131.47199999999998</v>
      </c>
      <c r="P489" s="38">
        <f t="shared" si="160"/>
        <v>131.47199999999998</v>
      </c>
      <c r="Q489" s="39">
        <f t="shared" si="161"/>
        <v>32.867999999999995</v>
      </c>
      <c r="R489" s="39">
        <f t="shared" si="162"/>
        <v>13.147199999999998</v>
      </c>
      <c r="S489" s="38">
        <f t="shared" si="163"/>
        <v>0.13147199999999998</v>
      </c>
      <c r="T489" s="39">
        <f t="shared" si="164"/>
        <v>3.2867999999999994E-2</v>
      </c>
      <c r="U489" s="40">
        <f t="shared" si="165"/>
        <v>1.31472E-2</v>
      </c>
    </row>
    <row r="490" spans="13:21" x14ac:dyDescent="0.3">
      <c r="M490" s="38">
        <f t="shared" si="157"/>
        <v>1314.7199999999998</v>
      </c>
      <c r="N490" s="39">
        <f t="shared" si="158"/>
        <v>328.67999999999995</v>
      </c>
      <c r="O490" s="40">
        <f t="shared" si="159"/>
        <v>131.47199999999998</v>
      </c>
      <c r="P490" s="38">
        <f t="shared" si="160"/>
        <v>131.47199999999998</v>
      </c>
      <c r="Q490" s="39">
        <f t="shared" si="161"/>
        <v>32.867999999999995</v>
      </c>
      <c r="R490" s="39">
        <f t="shared" si="162"/>
        <v>13.147199999999998</v>
      </c>
      <c r="S490" s="38">
        <f t="shared" si="163"/>
        <v>0.13147199999999998</v>
      </c>
      <c r="T490" s="39">
        <f t="shared" si="164"/>
        <v>3.2867999999999994E-2</v>
      </c>
      <c r="U490" s="40">
        <f t="shared" si="165"/>
        <v>1.31472E-2</v>
      </c>
    </row>
    <row r="491" spans="13:21" x14ac:dyDescent="0.3">
      <c r="M491" s="38">
        <f t="shared" si="157"/>
        <v>1314.7199999999998</v>
      </c>
      <c r="N491" s="39">
        <f t="shared" si="158"/>
        <v>328.67999999999995</v>
      </c>
      <c r="O491" s="40">
        <f t="shared" si="159"/>
        <v>131.47199999999998</v>
      </c>
      <c r="P491" s="38">
        <f t="shared" si="160"/>
        <v>131.47199999999998</v>
      </c>
      <c r="Q491" s="39">
        <f t="shared" si="161"/>
        <v>32.867999999999995</v>
      </c>
      <c r="R491" s="39">
        <f t="shared" si="162"/>
        <v>13.147199999999998</v>
      </c>
      <c r="S491" s="38">
        <f t="shared" si="163"/>
        <v>0.13147199999999998</v>
      </c>
      <c r="T491" s="39">
        <f t="shared" si="164"/>
        <v>3.2867999999999994E-2</v>
      </c>
      <c r="U491" s="40">
        <f t="shared" si="165"/>
        <v>1.31472E-2</v>
      </c>
    </row>
    <row r="492" spans="13:21" x14ac:dyDescent="0.3">
      <c r="M492" s="38">
        <f t="shared" si="157"/>
        <v>1362.2399999999998</v>
      </c>
      <c r="N492" s="39">
        <f t="shared" si="158"/>
        <v>340.55999999999995</v>
      </c>
      <c r="O492" s="40">
        <f t="shared" si="159"/>
        <v>136.22399999999999</v>
      </c>
      <c r="P492" s="38">
        <f t="shared" si="160"/>
        <v>136.22399999999999</v>
      </c>
      <c r="Q492" s="39">
        <f t="shared" si="161"/>
        <v>34.055999999999997</v>
      </c>
      <c r="R492" s="39">
        <f t="shared" si="162"/>
        <v>13.622399999999999</v>
      </c>
      <c r="S492" s="38">
        <f t="shared" si="163"/>
        <v>0.13622399999999998</v>
      </c>
      <c r="T492" s="39">
        <f t="shared" si="164"/>
        <v>3.4055999999999996E-2</v>
      </c>
      <c r="U492" s="40">
        <f t="shared" si="165"/>
        <v>1.36224E-2</v>
      </c>
    </row>
    <row r="493" spans="13:21" x14ac:dyDescent="0.3">
      <c r="M493" s="38">
        <f t="shared" si="157"/>
        <v>1362.2399999999998</v>
      </c>
      <c r="N493" s="39">
        <f t="shared" si="158"/>
        <v>340.55999999999995</v>
      </c>
      <c r="O493" s="40">
        <f t="shared" si="159"/>
        <v>136.22399999999999</v>
      </c>
      <c r="P493" s="38">
        <f t="shared" si="160"/>
        <v>136.22399999999999</v>
      </c>
      <c r="Q493" s="39">
        <f t="shared" si="161"/>
        <v>34.055999999999997</v>
      </c>
      <c r="R493" s="39">
        <f t="shared" si="162"/>
        <v>13.622399999999999</v>
      </c>
      <c r="S493" s="38">
        <f t="shared" si="163"/>
        <v>0.13622399999999998</v>
      </c>
      <c r="T493" s="39">
        <f t="shared" si="164"/>
        <v>3.4055999999999996E-2</v>
      </c>
      <c r="U493" s="40">
        <f t="shared" si="165"/>
        <v>1.36224E-2</v>
      </c>
    </row>
    <row r="494" spans="13:21" x14ac:dyDescent="0.3">
      <c r="M494" s="38">
        <f t="shared" si="157"/>
        <v>1362.2399999999998</v>
      </c>
      <c r="N494" s="39">
        <f t="shared" si="158"/>
        <v>340.55999999999995</v>
      </c>
      <c r="O494" s="40">
        <f t="shared" si="159"/>
        <v>136.22399999999999</v>
      </c>
      <c r="P494" s="38">
        <f t="shared" si="160"/>
        <v>136.22399999999999</v>
      </c>
      <c r="Q494" s="39">
        <f t="shared" si="161"/>
        <v>34.055999999999997</v>
      </c>
      <c r="R494" s="39">
        <f t="shared" si="162"/>
        <v>13.622399999999999</v>
      </c>
      <c r="S494" s="38">
        <f t="shared" si="163"/>
        <v>0.13622399999999998</v>
      </c>
      <c r="T494" s="39">
        <f t="shared" si="164"/>
        <v>3.4055999999999996E-2</v>
      </c>
      <c r="U494" s="40">
        <f t="shared" si="165"/>
        <v>1.36224E-2</v>
      </c>
    </row>
    <row r="495" spans="13:21" x14ac:dyDescent="0.3">
      <c r="M495" s="38">
        <f t="shared" si="157"/>
        <v>1362.2399999999998</v>
      </c>
      <c r="N495" s="39">
        <f t="shared" si="158"/>
        <v>340.55999999999995</v>
      </c>
      <c r="O495" s="40">
        <f t="shared" si="159"/>
        <v>136.22399999999999</v>
      </c>
      <c r="P495" s="38">
        <f t="shared" si="160"/>
        <v>136.22399999999999</v>
      </c>
      <c r="Q495" s="39">
        <f t="shared" si="161"/>
        <v>34.055999999999997</v>
      </c>
      <c r="R495" s="39">
        <f t="shared" si="162"/>
        <v>13.622399999999999</v>
      </c>
      <c r="S495" s="38">
        <f t="shared" si="163"/>
        <v>0.13622399999999998</v>
      </c>
      <c r="T495" s="39">
        <f t="shared" si="164"/>
        <v>3.4055999999999996E-2</v>
      </c>
      <c r="U495" s="40">
        <f t="shared" si="165"/>
        <v>1.36224E-2</v>
      </c>
    </row>
    <row r="496" spans="13:21" x14ac:dyDescent="0.3">
      <c r="M496" s="38">
        <f t="shared" si="157"/>
        <v>866.87999999999988</v>
      </c>
      <c r="N496" s="39">
        <f t="shared" si="158"/>
        <v>216.71999999999997</v>
      </c>
      <c r="O496" s="40">
        <f t="shared" si="159"/>
        <v>86.688000000000002</v>
      </c>
      <c r="P496" s="38">
        <f t="shared" si="160"/>
        <v>86.688000000000002</v>
      </c>
      <c r="Q496" s="39">
        <f t="shared" si="161"/>
        <v>21.672000000000001</v>
      </c>
      <c r="R496" s="39">
        <f t="shared" si="162"/>
        <v>8.6687999999999992</v>
      </c>
      <c r="S496" s="38">
        <f t="shared" si="163"/>
        <v>8.6687999999999987E-2</v>
      </c>
      <c r="T496" s="39">
        <f t="shared" si="164"/>
        <v>2.1671999999999997E-2</v>
      </c>
      <c r="U496" s="40">
        <f t="shared" si="165"/>
        <v>8.6687999999999991E-3</v>
      </c>
    </row>
    <row r="497" spans="13:21" x14ac:dyDescent="0.3">
      <c r="M497" s="38">
        <f t="shared" si="157"/>
        <v>897.12000000000012</v>
      </c>
      <c r="N497" s="39">
        <f t="shared" si="158"/>
        <v>224.28000000000003</v>
      </c>
      <c r="O497" s="40">
        <f t="shared" si="159"/>
        <v>89.712000000000003</v>
      </c>
      <c r="P497" s="38">
        <f t="shared" si="160"/>
        <v>89.712000000000003</v>
      </c>
      <c r="Q497" s="39">
        <f t="shared" si="161"/>
        <v>22.428000000000001</v>
      </c>
      <c r="R497" s="39">
        <f t="shared" si="162"/>
        <v>8.9711999999999996</v>
      </c>
      <c r="S497" s="38">
        <f t="shared" si="163"/>
        <v>8.9712E-2</v>
      </c>
      <c r="T497" s="39">
        <f t="shared" si="164"/>
        <v>2.2428E-2</v>
      </c>
      <c r="U497" s="40">
        <f t="shared" si="165"/>
        <v>8.9712000000000004E-3</v>
      </c>
    </row>
    <row r="498" spans="13:21" x14ac:dyDescent="0.3">
      <c r="M498" s="38">
        <f t="shared" si="157"/>
        <v>897.12000000000012</v>
      </c>
      <c r="N498" s="39">
        <f t="shared" si="158"/>
        <v>224.28000000000003</v>
      </c>
      <c r="O498" s="40">
        <f t="shared" si="159"/>
        <v>89.712000000000003</v>
      </c>
      <c r="P498" s="38">
        <f t="shared" si="160"/>
        <v>89.712000000000003</v>
      </c>
      <c r="Q498" s="39">
        <f t="shared" si="161"/>
        <v>22.428000000000001</v>
      </c>
      <c r="R498" s="39">
        <f t="shared" si="162"/>
        <v>8.9711999999999996</v>
      </c>
      <c r="S498" s="38">
        <f t="shared" si="163"/>
        <v>8.9712E-2</v>
      </c>
      <c r="T498" s="39">
        <f t="shared" si="164"/>
        <v>2.2428E-2</v>
      </c>
      <c r="U498" s="40">
        <f t="shared" si="165"/>
        <v>8.9712000000000004E-3</v>
      </c>
    </row>
    <row r="499" spans="13:21" x14ac:dyDescent="0.3">
      <c r="M499" s="38">
        <f t="shared" si="157"/>
        <v>927.36</v>
      </c>
      <c r="N499" s="39">
        <f t="shared" si="158"/>
        <v>231.84</v>
      </c>
      <c r="O499" s="40">
        <f t="shared" si="159"/>
        <v>92.736000000000004</v>
      </c>
      <c r="P499" s="38">
        <f t="shared" si="160"/>
        <v>92.736000000000004</v>
      </c>
      <c r="Q499" s="39">
        <f t="shared" si="161"/>
        <v>23.184000000000001</v>
      </c>
      <c r="R499" s="39">
        <f t="shared" si="162"/>
        <v>9.2736000000000001</v>
      </c>
      <c r="S499" s="38">
        <f t="shared" si="163"/>
        <v>9.2735999999999999E-2</v>
      </c>
      <c r="T499" s="39">
        <f t="shared" si="164"/>
        <v>2.3184E-2</v>
      </c>
      <c r="U499" s="40">
        <f t="shared" si="165"/>
        <v>9.2736000000000016E-3</v>
      </c>
    </row>
    <row r="500" spans="13:21" x14ac:dyDescent="0.3">
      <c r="M500" s="38">
        <f t="shared" si="157"/>
        <v>937.44</v>
      </c>
      <c r="N500" s="39">
        <f t="shared" si="158"/>
        <v>234.36</v>
      </c>
      <c r="O500" s="40">
        <f t="shared" si="159"/>
        <v>93.744000000000014</v>
      </c>
      <c r="P500" s="38">
        <f t="shared" si="160"/>
        <v>93.744000000000014</v>
      </c>
      <c r="Q500" s="39">
        <f t="shared" si="161"/>
        <v>23.436000000000003</v>
      </c>
      <c r="R500" s="39">
        <f t="shared" si="162"/>
        <v>9.3744000000000014</v>
      </c>
      <c r="S500" s="38">
        <f t="shared" si="163"/>
        <v>9.3744000000000008E-2</v>
      </c>
      <c r="T500" s="39">
        <f t="shared" si="164"/>
        <v>2.3436000000000002E-2</v>
      </c>
      <c r="U500" s="40">
        <f t="shared" si="165"/>
        <v>9.3744000000000015E-3</v>
      </c>
    </row>
    <row r="501" spans="13:21" x14ac:dyDescent="0.3">
      <c r="M501" s="38">
        <f t="shared" si="157"/>
        <v>937.44</v>
      </c>
      <c r="N501" s="39">
        <f t="shared" si="158"/>
        <v>234.36</v>
      </c>
      <c r="O501" s="40">
        <f t="shared" si="159"/>
        <v>93.744000000000014</v>
      </c>
      <c r="P501" s="38">
        <f t="shared" si="160"/>
        <v>93.744000000000014</v>
      </c>
      <c r="Q501" s="39">
        <f t="shared" si="161"/>
        <v>23.436000000000003</v>
      </c>
      <c r="R501" s="39">
        <f t="shared" si="162"/>
        <v>9.3744000000000014</v>
      </c>
      <c r="S501" s="38">
        <f t="shared" si="163"/>
        <v>9.3744000000000008E-2</v>
      </c>
      <c r="T501" s="39">
        <f t="shared" si="164"/>
        <v>2.3436000000000002E-2</v>
      </c>
      <c r="U501" s="40">
        <f t="shared" si="165"/>
        <v>9.3744000000000015E-3</v>
      </c>
    </row>
    <row r="502" spans="13:21" x14ac:dyDescent="0.3">
      <c r="M502" s="38">
        <f t="shared" si="157"/>
        <v>937.44</v>
      </c>
      <c r="N502" s="39">
        <f t="shared" si="158"/>
        <v>234.36</v>
      </c>
      <c r="O502" s="40">
        <f t="shared" si="159"/>
        <v>93.744000000000014</v>
      </c>
      <c r="P502" s="38">
        <f t="shared" si="160"/>
        <v>93.744000000000014</v>
      </c>
      <c r="Q502" s="39">
        <f t="shared" si="161"/>
        <v>23.436000000000003</v>
      </c>
      <c r="R502" s="39">
        <f t="shared" si="162"/>
        <v>9.3744000000000014</v>
      </c>
      <c r="S502" s="38">
        <f t="shared" si="163"/>
        <v>9.3744000000000008E-2</v>
      </c>
      <c r="T502" s="39">
        <f t="shared" si="164"/>
        <v>2.3436000000000002E-2</v>
      </c>
      <c r="U502" s="40">
        <f t="shared" si="165"/>
        <v>9.3744000000000015E-3</v>
      </c>
    </row>
    <row r="503" spans="13:21" x14ac:dyDescent="0.3">
      <c r="M503" s="38">
        <f t="shared" si="157"/>
        <v>967.68</v>
      </c>
      <c r="N503" s="39">
        <f t="shared" si="158"/>
        <v>241.92</v>
      </c>
      <c r="O503" s="40">
        <f t="shared" si="159"/>
        <v>96.768000000000001</v>
      </c>
      <c r="P503" s="38">
        <f t="shared" si="160"/>
        <v>96.768000000000001</v>
      </c>
      <c r="Q503" s="39">
        <f t="shared" si="161"/>
        <v>24.192</v>
      </c>
      <c r="R503" s="39">
        <f t="shared" si="162"/>
        <v>9.6768000000000001</v>
      </c>
      <c r="S503" s="38">
        <f t="shared" si="163"/>
        <v>9.6767999999999993E-2</v>
      </c>
      <c r="T503" s="39">
        <f t="shared" si="164"/>
        <v>2.4191999999999998E-2</v>
      </c>
      <c r="U503" s="40">
        <f t="shared" si="165"/>
        <v>9.676800000000001E-3</v>
      </c>
    </row>
    <row r="504" spans="13:21" x14ac:dyDescent="0.3">
      <c r="M504" s="38">
        <f t="shared" si="157"/>
        <v>967.68</v>
      </c>
      <c r="N504" s="39">
        <f t="shared" si="158"/>
        <v>241.92</v>
      </c>
      <c r="O504" s="40">
        <f t="shared" si="159"/>
        <v>96.768000000000001</v>
      </c>
      <c r="P504" s="38">
        <f t="shared" si="160"/>
        <v>96.768000000000001</v>
      </c>
      <c r="Q504" s="39">
        <f t="shared" si="161"/>
        <v>24.192</v>
      </c>
      <c r="R504" s="39">
        <f t="shared" si="162"/>
        <v>9.6768000000000001</v>
      </c>
      <c r="S504" s="38">
        <f t="shared" si="163"/>
        <v>9.6767999999999993E-2</v>
      </c>
      <c r="T504" s="39">
        <f t="shared" si="164"/>
        <v>2.4191999999999998E-2</v>
      </c>
      <c r="U504" s="40">
        <f t="shared" si="165"/>
        <v>9.676800000000001E-3</v>
      </c>
    </row>
    <row r="505" spans="13:21" x14ac:dyDescent="0.3">
      <c r="M505" s="38">
        <f t="shared" si="157"/>
        <v>997.92</v>
      </c>
      <c r="N505" s="39">
        <f t="shared" si="158"/>
        <v>249.48</v>
      </c>
      <c r="O505" s="40">
        <f t="shared" si="159"/>
        <v>99.792000000000002</v>
      </c>
      <c r="P505" s="38">
        <f t="shared" si="160"/>
        <v>99.792000000000002</v>
      </c>
      <c r="Q505" s="39">
        <f t="shared" si="161"/>
        <v>24.948</v>
      </c>
      <c r="R505" s="39">
        <f t="shared" si="162"/>
        <v>9.9791999999999987</v>
      </c>
      <c r="S505" s="38">
        <f t="shared" si="163"/>
        <v>9.9791999999999992E-2</v>
      </c>
      <c r="T505" s="39">
        <f t="shared" si="164"/>
        <v>2.4947999999999998E-2</v>
      </c>
      <c r="U505" s="40">
        <f t="shared" si="165"/>
        <v>9.9792000000000006E-3</v>
      </c>
    </row>
    <row r="506" spans="13:21" x14ac:dyDescent="0.3">
      <c r="M506" s="38">
        <f t="shared" si="157"/>
        <v>997.92</v>
      </c>
      <c r="N506" s="39">
        <f t="shared" si="158"/>
        <v>249.48</v>
      </c>
      <c r="O506" s="40">
        <f t="shared" si="159"/>
        <v>99.792000000000002</v>
      </c>
      <c r="P506" s="38">
        <f t="shared" si="160"/>
        <v>99.792000000000002</v>
      </c>
      <c r="Q506" s="39">
        <f t="shared" si="161"/>
        <v>24.948</v>
      </c>
      <c r="R506" s="39">
        <f t="shared" si="162"/>
        <v>9.9791999999999987</v>
      </c>
      <c r="S506" s="38">
        <f t="shared" si="163"/>
        <v>9.9791999999999992E-2</v>
      </c>
      <c r="T506" s="39">
        <f t="shared" si="164"/>
        <v>2.4947999999999998E-2</v>
      </c>
      <c r="U506" s="40">
        <f t="shared" si="165"/>
        <v>9.9792000000000006E-3</v>
      </c>
    </row>
    <row r="507" spans="13:21" x14ac:dyDescent="0.3">
      <c r="M507" s="38">
        <f t="shared" si="157"/>
        <v>997.92</v>
      </c>
      <c r="N507" s="39">
        <f t="shared" si="158"/>
        <v>249.48</v>
      </c>
      <c r="O507" s="40">
        <f t="shared" si="159"/>
        <v>99.792000000000002</v>
      </c>
      <c r="P507" s="38">
        <f t="shared" si="160"/>
        <v>99.792000000000002</v>
      </c>
      <c r="Q507" s="39">
        <f t="shared" si="161"/>
        <v>24.948</v>
      </c>
      <c r="R507" s="39">
        <f t="shared" si="162"/>
        <v>9.9791999999999987</v>
      </c>
      <c r="S507" s="38">
        <f t="shared" si="163"/>
        <v>9.9791999999999992E-2</v>
      </c>
      <c r="T507" s="39">
        <f t="shared" si="164"/>
        <v>2.4947999999999998E-2</v>
      </c>
      <c r="U507" s="40">
        <f t="shared" si="165"/>
        <v>9.9792000000000006E-3</v>
      </c>
    </row>
    <row r="508" spans="13:21" x14ac:dyDescent="0.3">
      <c r="M508" s="38">
        <f t="shared" si="157"/>
        <v>1058.4000000000001</v>
      </c>
      <c r="N508" s="39">
        <f t="shared" si="158"/>
        <v>264.60000000000002</v>
      </c>
      <c r="O508" s="40">
        <f t="shared" si="159"/>
        <v>105.84</v>
      </c>
      <c r="P508" s="38">
        <f t="shared" si="160"/>
        <v>105.84</v>
      </c>
      <c r="Q508" s="39">
        <f t="shared" si="161"/>
        <v>26.46</v>
      </c>
      <c r="R508" s="39">
        <f t="shared" si="162"/>
        <v>10.584</v>
      </c>
      <c r="S508" s="38">
        <f t="shared" si="163"/>
        <v>0.10584</v>
      </c>
      <c r="T508" s="39">
        <f t="shared" si="164"/>
        <v>2.6460000000000001E-2</v>
      </c>
      <c r="U508" s="40">
        <f t="shared" si="165"/>
        <v>1.0584000000000001E-2</v>
      </c>
    </row>
    <row r="509" spans="13:21" x14ac:dyDescent="0.3">
      <c r="M509" s="38">
        <f t="shared" si="157"/>
        <v>1058.4000000000001</v>
      </c>
      <c r="N509" s="39">
        <f t="shared" si="158"/>
        <v>264.60000000000002</v>
      </c>
      <c r="O509" s="40">
        <f t="shared" si="159"/>
        <v>105.84</v>
      </c>
      <c r="P509" s="38">
        <f t="shared" si="160"/>
        <v>105.84</v>
      </c>
      <c r="Q509" s="39">
        <f t="shared" si="161"/>
        <v>26.46</v>
      </c>
      <c r="R509" s="39">
        <f t="shared" si="162"/>
        <v>10.584</v>
      </c>
      <c r="S509" s="38">
        <f t="shared" si="163"/>
        <v>0.10584</v>
      </c>
      <c r="T509" s="39">
        <f t="shared" si="164"/>
        <v>2.6460000000000001E-2</v>
      </c>
      <c r="U509" s="40">
        <f t="shared" si="165"/>
        <v>1.0584000000000001E-2</v>
      </c>
    </row>
    <row r="510" spans="13:21" x14ac:dyDescent="0.3">
      <c r="M510" s="38">
        <f t="shared" si="157"/>
        <v>1068.48</v>
      </c>
      <c r="N510" s="39">
        <f t="shared" si="158"/>
        <v>267.12</v>
      </c>
      <c r="O510" s="40">
        <f t="shared" si="159"/>
        <v>106.848</v>
      </c>
      <c r="P510" s="38">
        <f t="shared" si="160"/>
        <v>106.848</v>
      </c>
      <c r="Q510" s="39">
        <f t="shared" si="161"/>
        <v>26.712</v>
      </c>
      <c r="R510" s="39">
        <f t="shared" si="162"/>
        <v>10.684799999999999</v>
      </c>
      <c r="S510" s="38">
        <f t="shared" si="163"/>
        <v>0.106848</v>
      </c>
      <c r="T510" s="39">
        <f t="shared" si="164"/>
        <v>2.6712E-2</v>
      </c>
      <c r="U510" s="40">
        <f t="shared" si="165"/>
        <v>1.0684800000000001E-2</v>
      </c>
    </row>
    <row r="511" spans="13:21" x14ac:dyDescent="0.3">
      <c r="M511" s="38">
        <f t="shared" si="157"/>
        <v>1068.48</v>
      </c>
      <c r="N511" s="39">
        <f t="shared" si="158"/>
        <v>267.12</v>
      </c>
      <c r="O511" s="40">
        <f t="shared" si="159"/>
        <v>106.848</v>
      </c>
      <c r="P511" s="38">
        <f t="shared" si="160"/>
        <v>106.848</v>
      </c>
      <c r="Q511" s="39">
        <f t="shared" si="161"/>
        <v>26.712</v>
      </c>
      <c r="R511" s="39">
        <f t="shared" si="162"/>
        <v>10.684799999999999</v>
      </c>
      <c r="S511" s="38">
        <f t="shared" si="163"/>
        <v>0.106848</v>
      </c>
      <c r="T511" s="39">
        <f t="shared" si="164"/>
        <v>2.6712E-2</v>
      </c>
      <c r="U511" s="40">
        <f t="shared" si="165"/>
        <v>1.0684800000000001E-2</v>
      </c>
    </row>
    <row r="512" spans="13:21" x14ac:dyDescent="0.3">
      <c r="M512" s="38">
        <f t="shared" si="157"/>
        <v>1098.72</v>
      </c>
      <c r="N512" s="39">
        <f t="shared" si="158"/>
        <v>274.68</v>
      </c>
      <c r="O512" s="40">
        <f t="shared" si="159"/>
        <v>109.87200000000001</v>
      </c>
      <c r="P512" s="38">
        <f t="shared" si="160"/>
        <v>109.87200000000001</v>
      </c>
      <c r="Q512" s="39">
        <f t="shared" si="161"/>
        <v>27.468000000000004</v>
      </c>
      <c r="R512" s="39">
        <f t="shared" si="162"/>
        <v>10.987200000000001</v>
      </c>
      <c r="S512" s="38">
        <f t="shared" si="163"/>
        <v>0.10987200000000001</v>
      </c>
      <c r="T512" s="39">
        <f t="shared" si="164"/>
        <v>2.7468000000000003E-2</v>
      </c>
      <c r="U512" s="40">
        <f t="shared" si="165"/>
        <v>1.0987200000000003E-2</v>
      </c>
    </row>
    <row r="513" spans="13:21" x14ac:dyDescent="0.3">
      <c r="M513" s="38">
        <f t="shared" ref="M513:M544" si="166">IF(F119="","",F119*36)</f>
        <v>1098.72</v>
      </c>
      <c r="N513" s="39">
        <f t="shared" ref="N513:N544" si="167">IF(F119="","",F119*9)</f>
        <v>274.68</v>
      </c>
      <c r="O513" s="40">
        <f t="shared" ref="O513:O544" si="168">IF(F119="","",F119*3.6)</f>
        <v>109.87200000000001</v>
      </c>
      <c r="P513" s="38">
        <f t="shared" ref="P513:P544" si="169">IF(F119="","",F119*3.6)</f>
        <v>109.87200000000001</v>
      </c>
      <c r="Q513" s="39">
        <f t="shared" ref="Q513:Q544" si="170">IF(F119="","",F119*0.9)</f>
        <v>27.468000000000004</v>
      </c>
      <c r="R513" s="39">
        <f t="shared" ref="R513:R544" si="171">IF(F119="","",F119*0.36)</f>
        <v>10.987200000000001</v>
      </c>
      <c r="S513" s="38">
        <f t="shared" ref="S513:S544" si="172">IF(F119="","",F119*(0.0036))</f>
        <v>0.10987200000000001</v>
      </c>
      <c r="T513" s="39">
        <f t="shared" ref="T513:T544" si="173">IF(F119="","",F119*(0.0009))</f>
        <v>2.7468000000000003E-2</v>
      </c>
      <c r="U513" s="40">
        <f t="shared" ref="U513:U544" si="174">IF(F119="","",F119*(0.00036))</f>
        <v>1.0987200000000003E-2</v>
      </c>
    </row>
    <row r="514" spans="13:21" x14ac:dyDescent="0.3">
      <c r="M514" s="38">
        <f t="shared" si="166"/>
        <v>1098.72</v>
      </c>
      <c r="N514" s="39">
        <f t="shared" si="167"/>
        <v>274.68</v>
      </c>
      <c r="O514" s="40">
        <f t="shared" si="168"/>
        <v>109.87200000000001</v>
      </c>
      <c r="P514" s="38">
        <f t="shared" si="169"/>
        <v>109.87200000000001</v>
      </c>
      <c r="Q514" s="39">
        <f t="shared" si="170"/>
        <v>27.468000000000004</v>
      </c>
      <c r="R514" s="39">
        <f t="shared" si="171"/>
        <v>10.987200000000001</v>
      </c>
      <c r="S514" s="38">
        <f t="shared" si="172"/>
        <v>0.10987200000000001</v>
      </c>
      <c r="T514" s="39">
        <f t="shared" si="173"/>
        <v>2.7468000000000003E-2</v>
      </c>
      <c r="U514" s="40">
        <f t="shared" si="174"/>
        <v>1.0987200000000003E-2</v>
      </c>
    </row>
    <row r="515" spans="13:21" x14ac:dyDescent="0.3">
      <c r="M515" s="38">
        <f t="shared" si="166"/>
        <v>1098.72</v>
      </c>
      <c r="N515" s="39">
        <f t="shared" si="167"/>
        <v>274.68</v>
      </c>
      <c r="O515" s="40">
        <f t="shared" si="168"/>
        <v>109.87200000000001</v>
      </c>
      <c r="P515" s="38">
        <f t="shared" si="169"/>
        <v>109.87200000000001</v>
      </c>
      <c r="Q515" s="39">
        <f t="shared" si="170"/>
        <v>27.468000000000004</v>
      </c>
      <c r="R515" s="39">
        <f t="shared" si="171"/>
        <v>10.987200000000001</v>
      </c>
      <c r="S515" s="38">
        <f t="shared" si="172"/>
        <v>0.10987200000000001</v>
      </c>
      <c r="T515" s="39">
        <f t="shared" si="173"/>
        <v>2.7468000000000003E-2</v>
      </c>
      <c r="U515" s="40">
        <f t="shared" si="174"/>
        <v>1.0987200000000003E-2</v>
      </c>
    </row>
    <row r="516" spans="13:21" x14ac:dyDescent="0.3">
      <c r="M516" s="38">
        <f t="shared" si="166"/>
        <v>1128.96</v>
      </c>
      <c r="N516" s="39">
        <f t="shared" si="167"/>
        <v>282.24</v>
      </c>
      <c r="O516" s="40">
        <f t="shared" si="168"/>
        <v>112.89600000000002</v>
      </c>
      <c r="P516" s="38">
        <f t="shared" si="169"/>
        <v>112.89600000000002</v>
      </c>
      <c r="Q516" s="39">
        <f t="shared" si="170"/>
        <v>28.224000000000004</v>
      </c>
      <c r="R516" s="39">
        <f t="shared" si="171"/>
        <v>11.2896</v>
      </c>
      <c r="S516" s="38">
        <f t="shared" si="172"/>
        <v>0.11289600000000001</v>
      </c>
      <c r="T516" s="39">
        <f t="shared" si="173"/>
        <v>2.8224000000000003E-2</v>
      </c>
      <c r="U516" s="40">
        <f t="shared" si="174"/>
        <v>1.1289600000000002E-2</v>
      </c>
    </row>
    <row r="517" spans="13:21" x14ac:dyDescent="0.3">
      <c r="M517" s="38">
        <f t="shared" si="166"/>
        <v>1128.96</v>
      </c>
      <c r="N517" s="39">
        <f t="shared" si="167"/>
        <v>282.24</v>
      </c>
      <c r="O517" s="40">
        <f t="shared" si="168"/>
        <v>112.89600000000002</v>
      </c>
      <c r="P517" s="38">
        <f t="shared" si="169"/>
        <v>112.89600000000002</v>
      </c>
      <c r="Q517" s="39">
        <f t="shared" si="170"/>
        <v>28.224000000000004</v>
      </c>
      <c r="R517" s="39">
        <f t="shared" si="171"/>
        <v>11.2896</v>
      </c>
      <c r="S517" s="38">
        <f t="shared" si="172"/>
        <v>0.11289600000000001</v>
      </c>
      <c r="T517" s="39">
        <f t="shared" si="173"/>
        <v>2.8224000000000003E-2</v>
      </c>
      <c r="U517" s="40">
        <f t="shared" si="174"/>
        <v>1.1289600000000002E-2</v>
      </c>
    </row>
    <row r="518" spans="13:21" x14ac:dyDescent="0.3">
      <c r="M518" s="38">
        <f t="shared" si="166"/>
        <v>1128.96</v>
      </c>
      <c r="N518" s="39">
        <f t="shared" si="167"/>
        <v>282.24</v>
      </c>
      <c r="O518" s="40">
        <f t="shared" si="168"/>
        <v>112.89600000000002</v>
      </c>
      <c r="P518" s="38">
        <f t="shared" si="169"/>
        <v>112.89600000000002</v>
      </c>
      <c r="Q518" s="39">
        <f t="shared" si="170"/>
        <v>28.224000000000004</v>
      </c>
      <c r="R518" s="39">
        <f t="shared" si="171"/>
        <v>11.2896</v>
      </c>
      <c r="S518" s="38">
        <f t="shared" si="172"/>
        <v>0.11289600000000001</v>
      </c>
      <c r="T518" s="39">
        <f t="shared" si="173"/>
        <v>2.8224000000000003E-2</v>
      </c>
      <c r="U518" s="40">
        <f t="shared" si="174"/>
        <v>1.1289600000000002E-2</v>
      </c>
    </row>
    <row r="519" spans="13:21" x14ac:dyDescent="0.3">
      <c r="M519" s="38">
        <f t="shared" si="166"/>
        <v>903.16800000000001</v>
      </c>
      <c r="N519" s="39">
        <f t="shared" si="167"/>
        <v>225.792</v>
      </c>
      <c r="O519" s="40">
        <f t="shared" si="168"/>
        <v>90.316800000000001</v>
      </c>
      <c r="P519" s="38">
        <f t="shared" si="169"/>
        <v>90.316800000000001</v>
      </c>
      <c r="Q519" s="39">
        <f t="shared" si="170"/>
        <v>22.5792</v>
      </c>
      <c r="R519" s="39">
        <f t="shared" si="171"/>
        <v>9.0316799999999997</v>
      </c>
      <c r="S519" s="38">
        <f t="shared" si="172"/>
        <v>9.0316800000000003E-2</v>
      </c>
      <c r="T519" s="39">
        <f t="shared" si="173"/>
        <v>2.2579200000000001E-2</v>
      </c>
      <c r="U519" s="40">
        <f t="shared" si="174"/>
        <v>9.0316800000000003E-3</v>
      </c>
    </row>
    <row r="520" spans="13:21" x14ac:dyDescent="0.3">
      <c r="M520" s="38">
        <f t="shared" si="166"/>
        <v>911.23199999999997</v>
      </c>
      <c r="N520" s="39">
        <f t="shared" si="167"/>
        <v>227.80799999999999</v>
      </c>
      <c r="O520" s="40">
        <f t="shared" si="168"/>
        <v>91.123199999999997</v>
      </c>
      <c r="P520" s="38">
        <f t="shared" si="169"/>
        <v>91.123199999999997</v>
      </c>
      <c r="Q520" s="39">
        <f t="shared" si="170"/>
        <v>22.780799999999999</v>
      </c>
      <c r="R520" s="39">
        <f t="shared" si="171"/>
        <v>9.1123199999999986</v>
      </c>
      <c r="S520" s="38">
        <f t="shared" si="172"/>
        <v>9.1123199999999988E-2</v>
      </c>
      <c r="T520" s="39">
        <f t="shared" si="173"/>
        <v>2.2780799999999997E-2</v>
      </c>
      <c r="U520" s="40">
        <f t="shared" si="174"/>
        <v>9.1123200000000001E-3</v>
      </c>
    </row>
    <row r="521" spans="13:21" x14ac:dyDescent="0.3">
      <c r="M521" s="38">
        <f t="shared" si="166"/>
        <v>927.3599999999999</v>
      </c>
      <c r="N521" s="39">
        <f t="shared" si="167"/>
        <v>231.83999999999997</v>
      </c>
      <c r="O521" s="40">
        <f t="shared" si="168"/>
        <v>92.73599999999999</v>
      </c>
      <c r="P521" s="38">
        <f t="shared" si="169"/>
        <v>92.73599999999999</v>
      </c>
      <c r="Q521" s="39">
        <f t="shared" si="170"/>
        <v>23.183999999999997</v>
      </c>
      <c r="R521" s="39">
        <f t="shared" si="171"/>
        <v>9.2735999999999983</v>
      </c>
      <c r="S521" s="38">
        <f t="shared" si="172"/>
        <v>9.2735999999999985E-2</v>
      </c>
      <c r="T521" s="39">
        <f t="shared" si="173"/>
        <v>2.3183999999999996E-2</v>
      </c>
      <c r="U521" s="40">
        <f t="shared" si="174"/>
        <v>9.2735999999999999E-3</v>
      </c>
    </row>
    <row r="522" spans="13:21" x14ac:dyDescent="0.3">
      <c r="M522" s="38">
        <f t="shared" si="166"/>
        <v>935.42399999999998</v>
      </c>
      <c r="N522" s="39">
        <f t="shared" si="167"/>
        <v>233.85599999999999</v>
      </c>
      <c r="O522" s="40">
        <f t="shared" si="168"/>
        <v>93.542400000000001</v>
      </c>
      <c r="P522" s="38">
        <f t="shared" si="169"/>
        <v>93.542400000000001</v>
      </c>
      <c r="Q522" s="39">
        <f t="shared" si="170"/>
        <v>23.3856</v>
      </c>
      <c r="R522" s="39">
        <f t="shared" si="171"/>
        <v>9.354239999999999</v>
      </c>
      <c r="S522" s="38">
        <f t="shared" si="172"/>
        <v>9.3542399999999998E-2</v>
      </c>
      <c r="T522" s="39">
        <f t="shared" si="173"/>
        <v>2.3385599999999999E-2</v>
      </c>
      <c r="U522" s="40">
        <f t="shared" si="174"/>
        <v>9.3542399999999998E-3</v>
      </c>
    </row>
    <row r="523" spans="13:21" x14ac:dyDescent="0.3">
      <c r="M523" s="38">
        <f t="shared" si="166"/>
        <v>959.61599999999999</v>
      </c>
      <c r="N523" s="39">
        <f t="shared" si="167"/>
        <v>239.904</v>
      </c>
      <c r="O523" s="40">
        <f t="shared" si="168"/>
        <v>95.961600000000004</v>
      </c>
      <c r="P523" s="38">
        <f t="shared" si="169"/>
        <v>95.961600000000004</v>
      </c>
      <c r="Q523" s="39">
        <f t="shared" si="170"/>
        <v>23.990400000000001</v>
      </c>
      <c r="R523" s="39">
        <f t="shared" si="171"/>
        <v>9.5961599999999994</v>
      </c>
      <c r="S523" s="38">
        <f t="shared" si="172"/>
        <v>9.5961599999999994E-2</v>
      </c>
      <c r="T523" s="39">
        <f t="shared" si="173"/>
        <v>2.3990399999999999E-2</v>
      </c>
      <c r="U523" s="40">
        <f t="shared" si="174"/>
        <v>9.5961599999999994E-3</v>
      </c>
    </row>
    <row r="524" spans="13:21" x14ac:dyDescent="0.3">
      <c r="M524" s="38">
        <f t="shared" si="166"/>
        <v>959.61599999999999</v>
      </c>
      <c r="N524" s="39">
        <f t="shared" si="167"/>
        <v>239.904</v>
      </c>
      <c r="O524" s="40">
        <f t="shared" si="168"/>
        <v>95.961600000000004</v>
      </c>
      <c r="P524" s="38">
        <f t="shared" si="169"/>
        <v>95.961600000000004</v>
      </c>
      <c r="Q524" s="39">
        <f t="shared" si="170"/>
        <v>23.990400000000001</v>
      </c>
      <c r="R524" s="39">
        <f t="shared" si="171"/>
        <v>9.5961599999999994</v>
      </c>
      <c r="S524" s="38">
        <f t="shared" si="172"/>
        <v>9.5961599999999994E-2</v>
      </c>
      <c r="T524" s="39">
        <f t="shared" si="173"/>
        <v>2.3990399999999999E-2</v>
      </c>
      <c r="U524" s="40">
        <f t="shared" si="174"/>
        <v>9.5961599999999994E-3</v>
      </c>
    </row>
    <row r="525" spans="13:21" x14ac:dyDescent="0.3">
      <c r="M525" s="38">
        <f t="shared" si="166"/>
        <v>1064.4479999999999</v>
      </c>
      <c r="N525" s="39">
        <f t="shared" si="167"/>
        <v>266.11199999999997</v>
      </c>
      <c r="O525" s="40">
        <f t="shared" si="168"/>
        <v>106.4448</v>
      </c>
      <c r="P525" s="38">
        <f t="shared" si="169"/>
        <v>106.4448</v>
      </c>
      <c r="Q525" s="39">
        <f t="shared" si="170"/>
        <v>26.6112</v>
      </c>
      <c r="R525" s="39">
        <f t="shared" si="171"/>
        <v>10.644479999999998</v>
      </c>
      <c r="S525" s="38">
        <f t="shared" si="172"/>
        <v>0.10644479999999999</v>
      </c>
      <c r="T525" s="39">
        <f t="shared" si="173"/>
        <v>2.6611199999999998E-2</v>
      </c>
      <c r="U525" s="40">
        <f t="shared" si="174"/>
        <v>1.064448E-2</v>
      </c>
    </row>
    <row r="526" spans="13:21" x14ac:dyDescent="0.3">
      <c r="M526" s="38">
        <f t="shared" si="166"/>
        <v>1145.088</v>
      </c>
      <c r="N526" s="39">
        <f t="shared" si="167"/>
        <v>286.27199999999999</v>
      </c>
      <c r="O526" s="40">
        <f t="shared" si="168"/>
        <v>114.50879999999999</v>
      </c>
      <c r="P526" s="38">
        <f t="shared" si="169"/>
        <v>114.50879999999999</v>
      </c>
      <c r="Q526" s="39">
        <f t="shared" si="170"/>
        <v>28.627199999999998</v>
      </c>
      <c r="R526" s="39">
        <f t="shared" si="171"/>
        <v>11.450879999999998</v>
      </c>
      <c r="S526" s="38">
        <f t="shared" si="172"/>
        <v>0.11450879999999998</v>
      </c>
      <c r="T526" s="39">
        <f t="shared" si="173"/>
        <v>2.8627199999999995E-2</v>
      </c>
      <c r="U526" s="40">
        <f t="shared" si="174"/>
        <v>1.145088E-2</v>
      </c>
    </row>
    <row r="527" spans="13:21" x14ac:dyDescent="0.3">
      <c r="M527" s="38">
        <f t="shared" si="166"/>
        <v>1201.5359999999998</v>
      </c>
      <c r="N527" s="39">
        <f t="shared" si="167"/>
        <v>300.38399999999996</v>
      </c>
      <c r="O527" s="40">
        <f t="shared" si="168"/>
        <v>120.1536</v>
      </c>
      <c r="P527" s="38">
        <f t="shared" si="169"/>
        <v>120.1536</v>
      </c>
      <c r="Q527" s="39">
        <f t="shared" si="170"/>
        <v>30.038399999999999</v>
      </c>
      <c r="R527" s="39">
        <f t="shared" si="171"/>
        <v>12.015359999999999</v>
      </c>
      <c r="S527" s="38">
        <f t="shared" si="172"/>
        <v>0.12015359999999999</v>
      </c>
      <c r="T527" s="39">
        <f t="shared" si="173"/>
        <v>3.0038399999999996E-2</v>
      </c>
      <c r="U527" s="40">
        <f t="shared" si="174"/>
        <v>1.2015359999999999E-2</v>
      </c>
    </row>
    <row r="528" spans="13:21" x14ac:dyDescent="0.3">
      <c r="M528" s="38">
        <f t="shared" si="166"/>
        <v>1209.5999999999999</v>
      </c>
      <c r="N528" s="39">
        <f t="shared" si="167"/>
        <v>302.39999999999998</v>
      </c>
      <c r="O528" s="40">
        <f t="shared" si="168"/>
        <v>120.95999999999998</v>
      </c>
      <c r="P528" s="38">
        <f t="shared" si="169"/>
        <v>120.95999999999998</v>
      </c>
      <c r="Q528" s="39">
        <f t="shared" si="170"/>
        <v>30.239999999999995</v>
      </c>
      <c r="R528" s="39">
        <f t="shared" si="171"/>
        <v>12.095999999999998</v>
      </c>
      <c r="S528" s="38">
        <f t="shared" si="172"/>
        <v>0.12095999999999997</v>
      </c>
      <c r="T528" s="39">
        <f t="shared" si="173"/>
        <v>3.0239999999999993E-2</v>
      </c>
      <c r="U528" s="40">
        <f t="shared" si="174"/>
        <v>1.2095999999999999E-2</v>
      </c>
    </row>
    <row r="529" spans="13:21" x14ac:dyDescent="0.3">
      <c r="M529" s="38">
        <f t="shared" si="166"/>
        <v>1257.9839999999999</v>
      </c>
      <c r="N529" s="39">
        <f t="shared" si="167"/>
        <v>314.49599999999998</v>
      </c>
      <c r="O529" s="40">
        <f t="shared" si="168"/>
        <v>125.79839999999999</v>
      </c>
      <c r="P529" s="38">
        <f t="shared" si="169"/>
        <v>125.79839999999999</v>
      </c>
      <c r="Q529" s="39">
        <f t="shared" si="170"/>
        <v>31.449599999999997</v>
      </c>
      <c r="R529" s="39">
        <f t="shared" si="171"/>
        <v>12.579839999999997</v>
      </c>
      <c r="S529" s="38">
        <f t="shared" si="172"/>
        <v>0.12579839999999998</v>
      </c>
      <c r="T529" s="39">
        <f t="shared" si="173"/>
        <v>3.1449599999999994E-2</v>
      </c>
      <c r="U529" s="40">
        <f t="shared" si="174"/>
        <v>1.2579839999999998E-2</v>
      </c>
    </row>
    <row r="530" spans="13:21" x14ac:dyDescent="0.3">
      <c r="M530" s="38">
        <f t="shared" si="166"/>
        <v>1282.1759999999999</v>
      </c>
      <c r="N530" s="39">
        <f t="shared" si="167"/>
        <v>320.54399999999998</v>
      </c>
      <c r="O530" s="40">
        <f t="shared" si="168"/>
        <v>128.2176</v>
      </c>
      <c r="P530" s="38">
        <f t="shared" si="169"/>
        <v>128.2176</v>
      </c>
      <c r="Q530" s="39">
        <f t="shared" si="170"/>
        <v>32.054400000000001</v>
      </c>
      <c r="R530" s="39">
        <f t="shared" si="171"/>
        <v>12.821759999999999</v>
      </c>
      <c r="S530" s="38">
        <f t="shared" si="172"/>
        <v>0.12821759999999999</v>
      </c>
      <c r="T530" s="39">
        <f t="shared" si="173"/>
        <v>3.2054399999999997E-2</v>
      </c>
      <c r="U530" s="40">
        <f t="shared" si="174"/>
        <v>1.2821760000000001E-2</v>
      </c>
    </row>
    <row r="531" spans="13:21" x14ac:dyDescent="0.3">
      <c r="M531" s="38">
        <f t="shared" si="166"/>
        <v>1306.3679999999999</v>
      </c>
      <c r="N531" s="39">
        <f t="shared" si="167"/>
        <v>326.59199999999998</v>
      </c>
      <c r="O531" s="40">
        <f t="shared" si="168"/>
        <v>130.63679999999999</v>
      </c>
      <c r="P531" s="38">
        <f t="shared" si="169"/>
        <v>130.63679999999999</v>
      </c>
      <c r="Q531" s="39">
        <f t="shared" si="170"/>
        <v>32.659199999999998</v>
      </c>
      <c r="R531" s="39">
        <f t="shared" si="171"/>
        <v>13.063679999999998</v>
      </c>
      <c r="S531" s="38">
        <f t="shared" si="172"/>
        <v>0.1306368</v>
      </c>
      <c r="T531" s="39">
        <f t="shared" si="173"/>
        <v>3.2659199999999999E-2</v>
      </c>
      <c r="U531" s="40">
        <f t="shared" si="174"/>
        <v>1.3063679999999999E-2</v>
      </c>
    </row>
    <row r="532" spans="13:21" x14ac:dyDescent="0.3">
      <c r="M532" s="38">
        <f t="shared" si="166"/>
        <v>1360.8</v>
      </c>
      <c r="N532" s="39">
        <f t="shared" si="167"/>
        <v>340.2</v>
      </c>
      <c r="O532" s="40">
        <f t="shared" si="168"/>
        <v>136.07999999999998</v>
      </c>
      <c r="P532" s="38">
        <f t="shared" si="169"/>
        <v>136.07999999999998</v>
      </c>
      <c r="Q532" s="39">
        <f t="shared" si="170"/>
        <v>34.019999999999996</v>
      </c>
      <c r="R532" s="39">
        <f t="shared" si="171"/>
        <v>13.607999999999999</v>
      </c>
      <c r="S532" s="38">
        <f t="shared" si="172"/>
        <v>0.13607999999999998</v>
      </c>
      <c r="T532" s="39">
        <f t="shared" si="173"/>
        <v>3.4019999999999995E-2</v>
      </c>
      <c r="U532" s="40">
        <f t="shared" si="174"/>
        <v>1.3608E-2</v>
      </c>
    </row>
    <row r="533" spans="13:21" x14ac:dyDescent="0.3">
      <c r="M533" s="38">
        <f t="shared" si="166"/>
        <v>1387.008</v>
      </c>
      <c r="N533" s="39">
        <f t="shared" si="167"/>
        <v>346.75200000000001</v>
      </c>
      <c r="O533" s="40">
        <f t="shared" si="168"/>
        <v>138.70079999999999</v>
      </c>
      <c r="P533" s="38">
        <f t="shared" si="169"/>
        <v>138.70079999999999</v>
      </c>
      <c r="Q533" s="39">
        <f t="shared" si="170"/>
        <v>34.675199999999997</v>
      </c>
      <c r="R533" s="39">
        <f t="shared" si="171"/>
        <v>13.87008</v>
      </c>
      <c r="S533" s="38">
        <f t="shared" si="172"/>
        <v>0.13870079999999999</v>
      </c>
      <c r="T533" s="39">
        <f t="shared" si="173"/>
        <v>3.4675199999999996E-2</v>
      </c>
      <c r="U533" s="40">
        <f t="shared" si="174"/>
        <v>1.387008E-2</v>
      </c>
    </row>
    <row r="534" spans="13:21" x14ac:dyDescent="0.3">
      <c r="M534" s="38">
        <f t="shared" si="166"/>
        <v>1139.328</v>
      </c>
      <c r="N534" s="39">
        <f t="shared" si="167"/>
        <v>284.83199999999999</v>
      </c>
      <c r="O534" s="40">
        <f t="shared" si="168"/>
        <v>113.93279999999999</v>
      </c>
      <c r="P534" s="38">
        <f t="shared" si="169"/>
        <v>113.93279999999999</v>
      </c>
      <c r="Q534" s="39">
        <f t="shared" si="170"/>
        <v>28.483199999999997</v>
      </c>
      <c r="R534" s="39">
        <f t="shared" si="171"/>
        <v>11.393279999999999</v>
      </c>
      <c r="S534" s="38">
        <f t="shared" si="172"/>
        <v>0.11393279999999999</v>
      </c>
      <c r="T534" s="39">
        <f t="shared" si="173"/>
        <v>2.8483199999999997E-2</v>
      </c>
      <c r="U534" s="40">
        <f t="shared" si="174"/>
        <v>1.1393279999999999E-2</v>
      </c>
    </row>
    <row r="535" spans="13:21" x14ac:dyDescent="0.3">
      <c r="M535" s="38">
        <f t="shared" si="166"/>
        <v>1139.328</v>
      </c>
      <c r="N535" s="39">
        <f t="shared" si="167"/>
        <v>284.83199999999999</v>
      </c>
      <c r="O535" s="40">
        <f t="shared" si="168"/>
        <v>113.93279999999999</v>
      </c>
      <c r="P535" s="38">
        <f t="shared" si="169"/>
        <v>113.93279999999999</v>
      </c>
      <c r="Q535" s="39">
        <f t="shared" si="170"/>
        <v>28.483199999999997</v>
      </c>
      <c r="R535" s="39">
        <f t="shared" si="171"/>
        <v>11.393279999999999</v>
      </c>
      <c r="S535" s="38">
        <f t="shared" si="172"/>
        <v>0.11393279999999999</v>
      </c>
      <c r="T535" s="39">
        <f t="shared" si="173"/>
        <v>2.8483199999999997E-2</v>
      </c>
      <c r="U535" s="40">
        <f t="shared" si="174"/>
        <v>1.1393279999999999E-2</v>
      </c>
    </row>
    <row r="536" spans="13:21" x14ac:dyDescent="0.3">
      <c r="M536" s="38">
        <f t="shared" si="166"/>
        <v>1185.6959999999999</v>
      </c>
      <c r="N536" s="39">
        <f t="shared" si="167"/>
        <v>296.42399999999998</v>
      </c>
      <c r="O536" s="40">
        <f t="shared" si="168"/>
        <v>118.56960000000001</v>
      </c>
      <c r="P536" s="38">
        <f t="shared" si="169"/>
        <v>118.56960000000001</v>
      </c>
      <c r="Q536" s="39">
        <f t="shared" si="170"/>
        <v>29.642400000000002</v>
      </c>
      <c r="R536" s="39">
        <f t="shared" si="171"/>
        <v>11.856959999999999</v>
      </c>
      <c r="S536" s="38">
        <f t="shared" si="172"/>
        <v>0.1185696</v>
      </c>
      <c r="T536" s="39">
        <f t="shared" si="173"/>
        <v>2.9642399999999999E-2</v>
      </c>
      <c r="U536" s="40">
        <f t="shared" si="174"/>
        <v>1.1856960000000001E-2</v>
      </c>
    </row>
    <row r="537" spans="13:21" x14ac:dyDescent="0.3">
      <c r="M537" s="38">
        <f t="shared" si="166"/>
        <v>1225.44</v>
      </c>
      <c r="N537" s="39">
        <f t="shared" si="167"/>
        <v>306.36</v>
      </c>
      <c r="O537" s="40">
        <f t="shared" si="168"/>
        <v>122.544</v>
      </c>
      <c r="P537" s="38">
        <f t="shared" si="169"/>
        <v>122.544</v>
      </c>
      <c r="Q537" s="39">
        <f t="shared" si="170"/>
        <v>30.635999999999999</v>
      </c>
      <c r="R537" s="39">
        <f t="shared" si="171"/>
        <v>12.254399999999999</v>
      </c>
      <c r="S537" s="38">
        <f t="shared" si="172"/>
        <v>0.122544</v>
      </c>
      <c r="T537" s="39">
        <f t="shared" si="173"/>
        <v>3.0636E-2</v>
      </c>
      <c r="U537" s="40">
        <f t="shared" si="174"/>
        <v>1.22544E-2</v>
      </c>
    </row>
    <row r="538" spans="13:21" x14ac:dyDescent="0.3">
      <c r="M538" s="38">
        <f t="shared" si="166"/>
        <v>1261.0439999999999</v>
      </c>
      <c r="N538" s="39">
        <f t="shared" si="167"/>
        <v>315.26099999999997</v>
      </c>
      <c r="O538" s="40">
        <f t="shared" si="168"/>
        <v>126.10439999999998</v>
      </c>
      <c r="P538" s="38">
        <f t="shared" si="169"/>
        <v>126.10439999999998</v>
      </c>
      <c r="Q538" s="39">
        <f t="shared" si="170"/>
        <v>31.526099999999996</v>
      </c>
      <c r="R538" s="39">
        <f t="shared" si="171"/>
        <v>12.610439999999999</v>
      </c>
      <c r="S538" s="38">
        <f t="shared" si="172"/>
        <v>0.12610439999999998</v>
      </c>
      <c r="T538" s="39">
        <f t="shared" si="173"/>
        <v>3.1526099999999994E-2</v>
      </c>
      <c r="U538" s="40">
        <f t="shared" si="174"/>
        <v>1.2610439999999999E-2</v>
      </c>
    </row>
    <row r="539" spans="13:21" x14ac:dyDescent="0.3">
      <c r="M539" s="38">
        <f t="shared" si="166"/>
        <v>1298.3040000000001</v>
      </c>
      <c r="N539" s="39">
        <f t="shared" si="167"/>
        <v>324.57600000000002</v>
      </c>
      <c r="O539" s="40">
        <f t="shared" si="168"/>
        <v>129.8304</v>
      </c>
      <c r="P539" s="38">
        <f t="shared" si="169"/>
        <v>129.8304</v>
      </c>
      <c r="Q539" s="39">
        <f t="shared" si="170"/>
        <v>32.457599999999999</v>
      </c>
      <c r="R539" s="39">
        <f t="shared" si="171"/>
        <v>12.983039999999999</v>
      </c>
      <c r="S539" s="38">
        <f t="shared" si="172"/>
        <v>0.12983039999999998</v>
      </c>
      <c r="T539" s="39">
        <f t="shared" si="173"/>
        <v>3.2457599999999996E-2</v>
      </c>
      <c r="U539" s="40">
        <f t="shared" si="174"/>
        <v>1.2983040000000001E-2</v>
      </c>
    </row>
    <row r="540" spans="13:21" x14ac:dyDescent="0.3">
      <c r="M540" s="38">
        <f t="shared" si="166"/>
        <v>1318.1759999999999</v>
      </c>
      <c r="N540" s="39">
        <f t="shared" si="167"/>
        <v>329.54399999999998</v>
      </c>
      <c r="O540" s="40">
        <f t="shared" si="168"/>
        <v>131.8176</v>
      </c>
      <c r="P540" s="38">
        <f t="shared" si="169"/>
        <v>131.8176</v>
      </c>
      <c r="Q540" s="39">
        <f t="shared" si="170"/>
        <v>32.9544</v>
      </c>
      <c r="R540" s="39">
        <f t="shared" si="171"/>
        <v>13.181759999999999</v>
      </c>
      <c r="S540" s="38">
        <f t="shared" si="172"/>
        <v>0.13181760000000001</v>
      </c>
      <c r="T540" s="39">
        <f t="shared" si="173"/>
        <v>3.2954400000000002E-2</v>
      </c>
      <c r="U540" s="40">
        <f t="shared" si="174"/>
        <v>1.3181760000000001E-2</v>
      </c>
    </row>
    <row r="541" spans="13:21" x14ac:dyDescent="0.3">
      <c r="M541" s="38">
        <f t="shared" si="166"/>
        <v>1331.4239999999998</v>
      </c>
      <c r="N541" s="39">
        <f t="shared" si="167"/>
        <v>332.85599999999994</v>
      </c>
      <c r="O541" s="40">
        <f t="shared" si="168"/>
        <v>133.14239999999998</v>
      </c>
      <c r="P541" s="38">
        <f t="shared" si="169"/>
        <v>133.14239999999998</v>
      </c>
      <c r="Q541" s="39">
        <f t="shared" si="170"/>
        <v>33.285599999999995</v>
      </c>
      <c r="R541" s="39">
        <f t="shared" si="171"/>
        <v>13.314239999999998</v>
      </c>
      <c r="S541" s="38">
        <f t="shared" si="172"/>
        <v>0.13314239999999997</v>
      </c>
      <c r="T541" s="39">
        <f t="shared" si="173"/>
        <v>3.3285599999999992E-2</v>
      </c>
      <c r="U541" s="40">
        <f t="shared" si="174"/>
        <v>1.331424E-2</v>
      </c>
    </row>
    <row r="542" spans="13:21" x14ac:dyDescent="0.3">
      <c r="M542" s="38">
        <f t="shared" si="166"/>
        <v>1338.048</v>
      </c>
      <c r="N542" s="39">
        <f t="shared" si="167"/>
        <v>334.512</v>
      </c>
      <c r="O542" s="40">
        <f t="shared" si="168"/>
        <v>133.8048</v>
      </c>
      <c r="P542" s="38">
        <f t="shared" si="169"/>
        <v>133.8048</v>
      </c>
      <c r="Q542" s="39">
        <f t="shared" si="170"/>
        <v>33.4512</v>
      </c>
      <c r="R542" s="39">
        <f t="shared" si="171"/>
        <v>13.380479999999999</v>
      </c>
      <c r="S542" s="38">
        <f t="shared" si="172"/>
        <v>0.1338048</v>
      </c>
      <c r="T542" s="39">
        <f t="shared" si="173"/>
        <v>3.34512E-2</v>
      </c>
      <c r="U542" s="40">
        <f t="shared" si="174"/>
        <v>1.338048E-2</v>
      </c>
    </row>
    <row r="543" spans="13:21" x14ac:dyDescent="0.3">
      <c r="M543" s="38">
        <f t="shared" si="166"/>
        <v>1857.6</v>
      </c>
      <c r="N543" s="39">
        <f t="shared" si="167"/>
        <v>464.4</v>
      </c>
      <c r="O543" s="40">
        <f t="shared" si="168"/>
        <v>185.76</v>
      </c>
      <c r="P543" s="38">
        <f t="shared" si="169"/>
        <v>185.76</v>
      </c>
      <c r="Q543" s="39">
        <f t="shared" si="170"/>
        <v>46.44</v>
      </c>
      <c r="R543" s="39">
        <f t="shared" si="171"/>
        <v>18.575999999999997</v>
      </c>
      <c r="S543" s="38">
        <f t="shared" si="172"/>
        <v>0.18575999999999998</v>
      </c>
      <c r="T543" s="39">
        <f t="shared" si="173"/>
        <v>4.6439999999999995E-2</v>
      </c>
      <c r="U543" s="40">
        <f t="shared" si="174"/>
        <v>1.8575999999999999E-2</v>
      </c>
    </row>
    <row r="544" spans="13:21" x14ac:dyDescent="0.3">
      <c r="M544" s="38">
        <f t="shared" si="166"/>
        <v>2142.7199999999998</v>
      </c>
      <c r="N544" s="39">
        <f t="shared" si="167"/>
        <v>535.67999999999995</v>
      </c>
      <c r="O544" s="40">
        <f t="shared" si="168"/>
        <v>214.27199999999999</v>
      </c>
      <c r="P544" s="38">
        <f t="shared" si="169"/>
        <v>214.27199999999999</v>
      </c>
      <c r="Q544" s="39">
        <f t="shared" si="170"/>
        <v>53.567999999999998</v>
      </c>
      <c r="R544" s="39">
        <f t="shared" si="171"/>
        <v>21.427199999999999</v>
      </c>
      <c r="S544" s="38">
        <f t="shared" si="172"/>
        <v>0.21427199999999999</v>
      </c>
      <c r="T544" s="39">
        <f t="shared" si="173"/>
        <v>5.3567999999999998E-2</v>
      </c>
      <c r="U544" s="40">
        <f t="shared" si="174"/>
        <v>2.14272E-2</v>
      </c>
    </row>
    <row r="545" spans="13:21" x14ac:dyDescent="0.3">
      <c r="M545" s="38">
        <f t="shared" ref="M545:M548" si="175">IF(F151="","",F151*36)</f>
        <v>2177.2800000000002</v>
      </c>
      <c r="N545" s="39">
        <f t="shared" ref="N545:N548" si="176">IF(F151="","",F151*9)</f>
        <v>544.32000000000005</v>
      </c>
      <c r="O545" s="40">
        <f t="shared" ref="O545:O548" si="177">IF(F151="","",F151*3.6)</f>
        <v>217.72800000000001</v>
      </c>
      <c r="P545" s="38">
        <f t="shared" ref="P545:P548" si="178">IF(F151="","",F151*3.6)</f>
        <v>217.72800000000001</v>
      </c>
      <c r="Q545" s="39">
        <f t="shared" ref="Q545:Q548" si="179">IF(F151="","",F151*0.9)</f>
        <v>54.432000000000002</v>
      </c>
      <c r="R545" s="39">
        <f t="shared" ref="R545:R548" si="180">IF(F151="","",F151*0.36)</f>
        <v>21.7728</v>
      </c>
      <c r="S545" s="38">
        <f t="shared" ref="S545:S548" si="181">IF(F151="","",F151*(0.0036))</f>
        <v>0.217728</v>
      </c>
      <c r="T545" s="39">
        <f t="shared" ref="T545:T548" si="182">IF(F151="","",F151*(0.0009))</f>
        <v>5.4432000000000001E-2</v>
      </c>
      <c r="U545" s="40">
        <f t="shared" ref="U545:U548" si="183">IF(F151="","",F151*(0.00036))</f>
        <v>2.1772800000000002E-2</v>
      </c>
    </row>
    <row r="546" spans="13:21" x14ac:dyDescent="0.3">
      <c r="M546" s="38">
        <f t="shared" si="175"/>
        <v>2203.1999999999998</v>
      </c>
      <c r="N546" s="39">
        <f t="shared" si="176"/>
        <v>550.79999999999995</v>
      </c>
      <c r="O546" s="40">
        <f t="shared" si="177"/>
        <v>220.32</v>
      </c>
      <c r="P546" s="38">
        <f t="shared" si="178"/>
        <v>220.32</v>
      </c>
      <c r="Q546" s="39">
        <f t="shared" si="179"/>
        <v>55.08</v>
      </c>
      <c r="R546" s="39">
        <f t="shared" si="180"/>
        <v>22.031999999999996</v>
      </c>
      <c r="S546" s="38">
        <f t="shared" si="181"/>
        <v>0.22031999999999999</v>
      </c>
      <c r="T546" s="39">
        <f t="shared" si="182"/>
        <v>5.5079999999999997E-2</v>
      </c>
      <c r="U546" s="40">
        <f t="shared" si="183"/>
        <v>2.2032E-2</v>
      </c>
    </row>
    <row r="547" spans="13:21" x14ac:dyDescent="0.3">
      <c r="M547" s="38">
        <f t="shared" si="175"/>
        <v>2315.5200000000004</v>
      </c>
      <c r="N547" s="39">
        <f t="shared" si="176"/>
        <v>578.88000000000011</v>
      </c>
      <c r="O547" s="40">
        <f t="shared" si="177"/>
        <v>231.55200000000002</v>
      </c>
      <c r="P547" s="38">
        <f t="shared" si="178"/>
        <v>231.55200000000002</v>
      </c>
      <c r="Q547" s="39">
        <f t="shared" si="179"/>
        <v>57.888000000000005</v>
      </c>
      <c r="R547" s="39">
        <f t="shared" si="180"/>
        <v>23.155200000000001</v>
      </c>
      <c r="S547" s="38">
        <f t="shared" si="181"/>
        <v>0.23155200000000001</v>
      </c>
      <c r="T547" s="39">
        <f t="shared" si="182"/>
        <v>5.7888000000000002E-2</v>
      </c>
      <c r="U547" s="40">
        <f t="shared" si="183"/>
        <v>2.3155200000000004E-2</v>
      </c>
    </row>
    <row r="548" spans="13:21" x14ac:dyDescent="0.3">
      <c r="M548" s="38">
        <f t="shared" si="175"/>
        <v>2851.2</v>
      </c>
      <c r="N548" s="39">
        <f t="shared" si="176"/>
        <v>712.8</v>
      </c>
      <c r="O548" s="40">
        <f t="shared" si="177"/>
        <v>285.11999999999995</v>
      </c>
      <c r="P548" s="38">
        <f t="shared" si="178"/>
        <v>285.11999999999995</v>
      </c>
      <c r="Q548" s="39">
        <f t="shared" si="179"/>
        <v>71.279999999999987</v>
      </c>
      <c r="R548" s="39">
        <f t="shared" si="180"/>
        <v>28.511999999999993</v>
      </c>
      <c r="S548" s="38">
        <f t="shared" si="181"/>
        <v>0.28511999999999993</v>
      </c>
      <c r="T548" s="39">
        <f t="shared" si="182"/>
        <v>7.1279999999999982E-2</v>
      </c>
      <c r="U548" s="40">
        <f t="shared" si="183"/>
        <v>2.8511999999999999E-2</v>
      </c>
    </row>
    <row r="549" spans="13:21" x14ac:dyDescent="0.3">
      <c r="M549" s="38">
        <f t="shared" ref="M549:M580" si="184">IF(G55="","",G55*36)</f>
        <v>172.8</v>
      </c>
      <c r="N549" s="39">
        <f t="shared" ref="N549:N580" si="185">IF(G55="","",G55*9)</f>
        <v>43.2</v>
      </c>
      <c r="O549" s="40">
        <f t="shared" ref="O549:O580" si="186">IF(G55="","",G55*3.6)</f>
        <v>17.280000000000005</v>
      </c>
      <c r="P549" s="38">
        <f t="shared" ref="P549:P580" si="187">IF(G55="","",G55*3.6)</f>
        <v>17.280000000000005</v>
      </c>
      <c r="Q549" s="39">
        <f t="shared" ref="Q549:Q580" si="188">IF(G55="","",G55*0.9)</f>
        <v>4.3200000000000012</v>
      </c>
      <c r="R549" s="39">
        <f t="shared" ref="R549:R580" si="189">IF(G55="","",G55*0.36)</f>
        <v>1.7280000000000002</v>
      </c>
      <c r="S549" s="38">
        <f t="shared" ref="S549:S580" si="190">IF(G55="","",G55*(0.0036))</f>
        <v>1.7280000000000004E-2</v>
      </c>
      <c r="T549" s="39">
        <f t="shared" ref="T549:T580" si="191">IF(G55="","",G55*(0.0009))</f>
        <v>4.3200000000000009E-3</v>
      </c>
      <c r="U549" s="40">
        <f t="shared" ref="U549:U580" si="192">IF(G55="","",G55*(0.00036))</f>
        <v>1.7280000000000004E-3</v>
      </c>
    </row>
    <row r="550" spans="13:21" x14ac:dyDescent="0.3">
      <c r="M550" s="38">
        <f t="shared" si="184"/>
        <v>185.76</v>
      </c>
      <c r="N550" s="39">
        <f t="shared" si="185"/>
        <v>46.44</v>
      </c>
      <c r="O550" s="40">
        <f t="shared" si="186"/>
        <v>18.576000000000001</v>
      </c>
      <c r="P550" s="38">
        <f t="shared" si="187"/>
        <v>18.576000000000001</v>
      </c>
      <c r="Q550" s="39">
        <f t="shared" si="188"/>
        <v>4.6440000000000001</v>
      </c>
      <c r="R550" s="39">
        <f t="shared" si="189"/>
        <v>1.8575999999999999</v>
      </c>
      <c r="S550" s="38">
        <f t="shared" si="190"/>
        <v>1.8575999999999999E-2</v>
      </c>
      <c r="T550" s="39">
        <f t="shared" si="191"/>
        <v>4.6439999999999997E-3</v>
      </c>
      <c r="U550" s="40">
        <f t="shared" si="192"/>
        <v>1.8576000000000003E-3</v>
      </c>
    </row>
    <row r="551" spans="13:21" x14ac:dyDescent="0.3">
      <c r="M551" s="38">
        <f t="shared" si="184"/>
        <v>198.72000000000003</v>
      </c>
      <c r="N551" s="39">
        <f t="shared" si="185"/>
        <v>49.680000000000007</v>
      </c>
      <c r="O551" s="40">
        <f t="shared" si="186"/>
        <v>19.872000000000003</v>
      </c>
      <c r="P551" s="38">
        <f t="shared" si="187"/>
        <v>19.872000000000003</v>
      </c>
      <c r="Q551" s="39">
        <f t="shared" si="188"/>
        <v>4.9680000000000009</v>
      </c>
      <c r="R551" s="39">
        <f t="shared" si="189"/>
        <v>1.9872000000000001</v>
      </c>
      <c r="S551" s="38">
        <f t="shared" si="190"/>
        <v>1.9872000000000001E-2</v>
      </c>
      <c r="T551" s="39">
        <f t="shared" si="191"/>
        <v>4.9680000000000002E-3</v>
      </c>
      <c r="U551" s="40">
        <f t="shared" si="192"/>
        <v>1.9872000000000002E-3</v>
      </c>
    </row>
    <row r="552" spans="13:21" x14ac:dyDescent="0.3">
      <c r="M552" s="38">
        <f t="shared" si="184"/>
        <v>198.72000000000003</v>
      </c>
      <c r="N552" s="39">
        <f t="shared" si="185"/>
        <v>49.680000000000007</v>
      </c>
      <c r="O552" s="40">
        <f t="shared" si="186"/>
        <v>19.872000000000003</v>
      </c>
      <c r="P552" s="38">
        <f t="shared" si="187"/>
        <v>19.872000000000003</v>
      </c>
      <c r="Q552" s="39">
        <f t="shared" si="188"/>
        <v>4.9680000000000009</v>
      </c>
      <c r="R552" s="39">
        <f t="shared" si="189"/>
        <v>1.9872000000000001</v>
      </c>
      <c r="S552" s="38">
        <f t="shared" si="190"/>
        <v>1.9872000000000001E-2</v>
      </c>
      <c r="T552" s="39">
        <f t="shared" si="191"/>
        <v>4.9680000000000002E-3</v>
      </c>
      <c r="U552" s="40">
        <f t="shared" si="192"/>
        <v>1.9872000000000002E-3</v>
      </c>
    </row>
    <row r="553" spans="13:21" x14ac:dyDescent="0.3">
      <c r="M553" s="38">
        <f t="shared" si="184"/>
        <v>1417.5359999999998</v>
      </c>
      <c r="N553" s="39">
        <f t="shared" si="185"/>
        <v>354.38399999999996</v>
      </c>
      <c r="O553" s="40">
        <f t="shared" si="186"/>
        <v>141.75360000000001</v>
      </c>
      <c r="P553" s="38">
        <f t="shared" si="187"/>
        <v>141.75360000000001</v>
      </c>
      <c r="Q553" s="39">
        <f t="shared" si="188"/>
        <v>35.438400000000001</v>
      </c>
      <c r="R553" s="39">
        <f t="shared" si="189"/>
        <v>14.17536</v>
      </c>
      <c r="S553" s="38">
        <f t="shared" si="190"/>
        <v>0.14175359999999998</v>
      </c>
      <c r="T553" s="39">
        <f t="shared" si="191"/>
        <v>3.5438399999999995E-2</v>
      </c>
      <c r="U553" s="40">
        <f t="shared" si="192"/>
        <v>1.417536E-2</v>
      </c>
    </row>
    <row r="554" spans="13:21" x14ac:dyDescent="0.3">
      <c r="M554" s="38">
        <f t="shared" si="184"/>
        <v>1417.5359999999998</v>
      </c>
      <c r="N554" s="39">
        <f t="shared" si="185"/>
        <v>354.38399999999996</v>
      </c>
      <c r="O554" s="40">
        <f t="shared" si="186"/>
        <v>141.75360000000001</v>
      </c>
      <c r="P554" s="38">
        <f t="shared" si="187"/>
        <v>141.75360000000001</v>
      </c>
      <c r="Q554" s="39">
        <f t="shared" si="188"/>
        <v>35.438400000000001</v>
      </c>
      <c r="R554" s="39">
        <f t="shared" si="189"/>
        <v>14.17536</v>
      </c>
      <c r="S554" s="38">
        <f t="shared" si="190"/>
        <v>0.14175359999999998</v>
      </c>
      <c r="T554" s="39">
        <f t="shared" si="191"/>
        <v>3.5438399999999995E-2</v>
      </c>
      <c r="U554" s="40">
        <f t="shared" si="192"/>
        <v>1.417536E-2</v>
      </c>
    </row>
    <row r="555" spans="13:21" x14ac:dyDescent="0.3">
      <c r="M555" s="38">
        <f t="shared" si="184"/>
        <v>1540.8</v>
      </c>
      <c r="N555" s="39">
        <f t="shared" si="185"/>
        <v>385.2</v>
      </c>
      <c r="O555" s="40">
        <f t="shared" si="186"/>
        <v>154.07999999999998</v>
      </c>
      <c r="P555" s="38">
        <f t="shared" si="187"/>
        <v>154.07999999999998</v>
      </c>
      <c r="Q555" s="39">
        <f t="shared" si="188"/>
        <v>38.519999999999996</v>
      </c>
      <c r="R555" s="39">
        <f t="shared" si="189"/>
        <v>15.407999999999998</v>
      </c>
      <c r="S555" s="38">
        <f t="shared" si="190"/>
        <v>0.15407999999999999</v>
      </c>
      <c r="T555" s="39">
        <f t="shared" si="191"/>
        <v>3.8519999999999999E-2</v>
      </c>
      <c r="U555" s="40">
        <f t="shared" si="192"/>
        <v>1.5408E-2</v>
      </c>
    </row>
    <row r="556" spans="13:21" x14ac:dyDescent="0.3">
      <c r="M556" s="38">
        <f t="shared" si="184"/>
        <v>1540.8</v>
      </c>
      <c r="N556" s="39">
        <f t="shared" si="185"/>
        <v>385.2</v>
      </c>
      <c r="O556" s="40">
        <f t="shared" si="186"/>
        <v>154.07999999999998</v>
      </c>
      <c r="P556" s="38">
        <f t="shared" si="187"/>
        <v>154.07999999999998</v>
      </c>
      <c r="Q556" s="39">
        <f t="shared" si="188"/>
        <v>38.519999999999996</v>
      </c>
      <c r="R556" s="39">
        <f t="shared" si="189"/>
        <v>15.407999999999998</v>
      </c>
      <c r="S556" s="38">
        <f t="shared" si="190"/>
        <v>0.15407999999999999</v>
      </c>
      <c r="T556" s="39">
        <f t="shared" si="191"/>
        <v>3.8519999999999999E-2</v>
      </c>
      <c r="U556" s="40">
        <f t="shared" si="192"/>
        <v>1.5408E-2</v>
      </c>
    </row>
    <row r="557" spans="13:21" x14ac:dyDescent="0.3">
      <c r="M557" s="38">
        <f t="shared" si="184"/>
        <v>1602.432</v>
      </c>
      <c r="N557" s="39">
        <f t="shared" si="185"/>
        <v>400.608</v>
      </c>
      <c r="O557" s="40">
        <f t="shared" si="186"/>
        <v>160.2432</v>
      </c>
      <c r="P557" s="38">
        <f t="shared" si="187"/>
        <v>160.2432</v>
      </c>
      <c r="Q557" s="39">
        <f t="shared" si="188"/>
        <v>40.0608</v>
      </c>
      <c r="R557" s="39">
        <f t="shared" si="189"/>
        <v>16.024319999999999</v>
      </c>
      <c r="S557" s="38">
        <f t="shared" si="190"/>
        <v>0.1602432</v>
      </c>
      <c r="T557" s="39">
        <f t="shared" si="191"/>
        <v>4.0060800000000001E-2</v>
      </c>
      <c r="U557" s="40">
        <f t="shared" si="192"/>
        <v>1.6024320000000002E-2</v>
      </c>
    </row>
    <row r="558" spans="13:21" x14ac:dyDescent="0.3">
      <c r="M558" s="38">
        <f t="shared" si="184"/>
        <v>1602.432</v>
      </c>
      <c r="N558" s="39">
        <f t="shared" si="185"/>
        <v>400.608</v>
      </c>
      <c r="O558" s="40">
        <f t="shared" si="186"/>
        <v>160.2432</v>
      </c>
      <c r="P558" s="38">
        <f t="shared" si="187"/>
        <v>160.2432</v>
      </c>
      <c r="Q558" s="39">
        <f t="shared" si="188"/>
        <v>40.0608</v>
      </c>
      <c r="R558" s="39">
        <f t="shared" si="189"/>
        <v>16.024319999999999</v>
      </c>
      <c r="S558" s="38">
        <f t="shared" si="190"/>
        <v>0.1602432</v>
      </c>
      <c r="T558" s="39">
        <f t="shared" si="191"/>
        <v>4.0060800000000001E-2</v>
      </c>
      <c r="U558" s="40">
        <f t="shared" si="192"/>
        <v>1.6024320000000002E-2</v>
      </c>
    </row>
    <row r="559" spans="13:21" x14ac:dyDescent="0.3">
      <c r="M559" s="38">
        <f t="shared" si="184"/>
        <v>1633.248</v>
      </c>
      <c r="N559" s="39">
        <f t="shared" si="185"/>
        <v>408.31200000000001</v>
      </c>
      <c r="O559" s="40">
        <f t="shared" si="186"/>
        <v>163.32480000000001</v>
      </c>
      <c r="P559" s="38">
        <f t="shared" si="187"/>
        <v>163.32480000000001</v>
      </c>
      <c r="Q559" s="39">
        <f t="shared" si="188"/>
        <v>40.831200000000003</v>
      </c>
      <c r="R559" s="39">
        <f t="shared" si="189"/>
        <v>16.33248</v>
      </c>
      <c r="S559" s="38">
        <f t="shared" si="190"/>
        <v>0.16332479999999999</v>
      </c>
      <c r="T559" s="39">
        <f t="shared" si="191"/>
        <v>4.0831199999999998E-2</v>
      </c>
      <c r="U559" s="40">
        <f t="shared" si="192"/>
        <v>1.6332480000000003E-2</v>
      </c>
    </row>
    <row r="560" spans="13:21" x14ac:dyDescent="0.3">
      <c r="M560" s="38">
        <f t="shared" si="184"/>
        <v>1633.248</v>
      </c>
      <c r="N560" s="39">
        <f t="shared" si="185"/>
        <v>408.31200000000001</v>
      </c>
      <c r="O560" s="40">
        <f t="shared" si="186"/>
        <v>163.32480000000001</v>
      </c>
      <c r="P560" s="38">
        <f t="shared" si="187"/>
        <v>163.32480000000001</v>
      </c>
      <c r="Q560" s="39">
        <f t="shared" si="188"/>
        <v>40.831200000000003</v>
      </c>
      <c r="R560" s="39">
        <f t="shared" si="189"/>
        <v>16.33248</v>
      </c>
      <c r="S560" s="38">
        <f t="shared" si="190"/>
        <v>0.16332479999999999</v>
      </c>
      <c r="T560" s="39">
        <f t="shared" si="191"/>
        <v>4.0831199999999998E-2</v>
      </c>
      <c r="U560" s="40">
        <f t="shared" si="192"/>
        <v>1.6332480000000003E-2</v>
      </c>
    </row>
    <row r="561" spans="13:21" x14ac:dyDescent="0.3">
      <c r="M561" s="38">
        <f t="shared" si="184"/>
        <v>1144.8</v>
      </c>
      <c r="N561" s="39">
        <f t="shared" si="185"/>
        <v>286.2</v>
      </c>
      <c r="O561" s="40">
        <f t="shared" si="186"/>
        <v>114.48</v>
      </c>
      <c r="P561" s="38">
        <f t="shared" si="187"/>
        <v>114.48</v>
      </c>
      <c r="Q561" s="39">
        <f t="shared" si="188"/>
        <v>28.62</v>
      </c>
      <c r="R561" s="39">
        <f t="shared" si="189"/>
        <v>11.448</v>
      </c>
      <c r="S561" s="38">
        <f t="shared" si="190"/>
        <v>0.11448</v>
      </c>
      <c r="T561" s="39">
        <f t="shared" si="191"/>
        <v>2.862E-2</v>
      </c>
      <c r="U561" s="40">
        <f t="shared" si="192"/>
        <v>1.1448000000000002E-2</v>
      </c>
    </row>
    <row r="562" spans="13:21" x14ac:dyDescent="0.3">
      <c r="M562" s="38">
        <f t="shared" si="184"/>
        <v>1144.8</v>
      </c>
      <c r="N562" s="39">
        <f t="shared" si="185"/>
        <v>286.2</v>
      </c>
      <c r="O562" s="40">
        <f t="shared" si="186"/>
        <v>114.48</v>
      </c>
      <c r="P562" s="38">
        <f t="shared" si="187"/>
        <v>114.48</v>
      </c>
      <c r="Q562" s="39">
        <f t="shared" si="188"/>
        <v>28.62</v>
      </c>
      <c r="R562" s="39">
        <f t="shared" si="189"/>
        <v>11.448</v>
      </c>
      <c r="S562" s="38">
        <f t="shared" si="190"/>
        <v>0.11448</v>
      </c>
      <c r="T562" s="39">
        <f t="shared" si="191"/>
        <v>2.862E-2</v>
      </c>
      <c r="U562" s="40">
        <f t="shared" si="192"/>
        <v>1.1448000000000002E-2</v>
      </c>
    </row>
    <row r="563" spans="13:21" x14ac:dyDescent="0.3">
      <c r="M563" s="38">
        <f t="shared" si="184"/>
        <v>1144.8</v>
      </c>
      <c r="N563" s="39">
        <f t="shared" si="185"/>
        <v>286.2</v>
      </c>
      <c r="O563" s="40">
        <f t="shared" si="186"/>
        <v>114.48</v>
      </c>
      <c r="P563" s="38">
        <f t="shared" si="187"/>
        <v>114.48</v>
      </c>
      <c r="Q563" s="39">
        <f t="shared" si="188"/>
        <v>28.62</v>
      </c>
      <c r="R563" s="39">
        <f t="shared" si="189"/>
        <v>11.448</v>
      </c>
      <c r="S563" s="38">
        <f t="shared" si="190"/>
        <v>0.11448</v>
      </c>
      <c r="T563" s="39">
        <f t="shared" si="191"/>
        <v>2.862E-2</v>
      </c>
      <c r="U563" s="40">
        <f t="shared" si="192"/>
        <v>1.1448000000000002E-2</v>
      </c>
    </row>
    <row r="564" spans="13:21" x14ac:dyDescent="0.3">
      <c r="M564" s="38">
        <f t="shared" si="184"/>
        <v>1144.8</v>
      </c>
      <c r="N564" s="39">
        <f t="shared" si="185"/>
        <v>286.2</v>
      </c>
      <c r="O564" s="40">
        <f t="shared" si="186"/>
        <v>114.48</v>
      </c>
      <c r="P564" s="38">
        <f t="shared" si="187"/>
        <v>114.48</v>
      </c>
      <c r="Q564" s="39">
        <f t="shared" si="188"/>
        <v>28.62</v>
      </c>
      <c r="R564" s="39">
        <f t="shared" si="189"/>
        <v>11.448</v>
      </c>
      <c r="S564" s="38">
        <f t="shared" si="190"/>
        <v>0.11448</v>
      </c>
      <c r="T564" s="39">
        <f t="shared" si="191"/>
        <v>2.862E-2</v>
      </c>
      <c r="U564" s="40">
        <f t="shared" si="192"/>
        <v>1.1448000000000002E-2</v>
      </c>
    </row>
    <row r="565" spans="13:21" x14ac:dyDescent="0.3">
      <c r="M565" s="38">
        <f t="shared" si="184"/>
        <v>1209.6000000000001</v>
      </c>
      <c r="N565" s="39">
        <f t="shared" si="185"/>
        <v>302.40000000000003</v>
      </c>
      <c r="O565" s="40">
        <f t="shared" si="186"/>
        <v>120.96000000000001</v>
      </c>
      <c r="P565" s="38">
        <f t="shared" si="187"/>
        <v>120.96000000000001</v>
      </c>
      <c r="Q565" s="39">
        <f t="shared" si="188"/>
        <v>30.240000000000002</v>
      </c>
      <c r="R565" s="39">
        <f t="shared" si="189"/>
        <v>12.096</v>
      </c>
      <c r="S565" s="38">
        <f t="shared" si="190"/>
        <v>0.12096</v>
      </c>
      <c r="T565" s="39">
        <f t="shared" si="191"/>
        <v>3.024E-2</v>
      </c>
      <c r="U565" s="40">
        <f t="shared" si="192"/>
        <v>1.2096000000000001E-2</v>
      </c>
    </row>
    <row r="566" spans="13:21" x14ac:dyDescent="0.3">
      <c r="M566" s="38">
        <f t="shared" si="184"/>
        <v>1209.6000000000001</v>
      </c>
      <c r="N566" s="39">
        <f t="shared" si="185"/>
        <v>302.40000000000003</v>
      </c>
      <c r="O566" s="40">
        <f t="shared" si="186"/>
        <v>120.96000000000001</v>
      </c>
      <c r="P566" s="38">
        <f t="shared" si="187"/>
        <v>120.96000000000001</v>
      </c>
      <c r="Q566" s="39">
        <f t="shared" si="188"/>
        <v>30.240000000000002</v>
      </c>
      <c r="R566" s="39">
        <f t="shared" si="189"/>
        <v>12.096</v>
      </c>
      <c r="S566" s="38">
        <f t="shared" si="190"/>
        <v>0.12096</v>
      </c>
      <c r="T566" s="39">
        <f t="shared" si="191"/>
        <v>3.024E-2</v>
      </c>
      <c r="U566" s="40">
        <f t="shared" si="192"/>
        <v>1.2096000000000001E-2</v>
      </c>
    </row>
    <row r="567" spans="13:21" x14ac:dyDescent="0.3">
      <c r="M567" s="38">
        <f t="shared" si="184"/>
        <v>1269</v>
      </c>
      <c r="N567" s="39">
        <f t="shared" si="185"/>
        <v>317.25</v>
      </c>
      <c r="O567" s="40">
        <f t="shared" si="186"/>
        <v>126.9</v>
      </c>
      <c r="P567" s="38">
        <f t="shared" si="187"/>
        <v>126.9</v>
      </c>
      <c r="Q567" s="39">
        <f t="shared" si="188"/>
        <v>31.725000000000001</v>
      </c>
      <c r="R567" s="39">
        <f t="shared" si="189"/>
        <v>12.69</v>
      </c>
      <c r="S567" s="38">
        <f t="shared" si="190"/>
        <v>0.12689999999999999</v>
      </c>
      <c r="T567" s="39">
        <f t="shared" si="191"/>
        <v>3.1724999999999996E-2</v>
      </c>
      <c r="U567" s="40">
        <f t="shared" si="192"/>
        <v>1.2690000000000002E-2</v>
      </c>
    </row>
    <row r="568" spans="13:21" x14ac:dyDescent="0.3">
      <c r="M568" s="38">
        <f t="shared" si="184"/>
        <v>1274.3999999999999</v>
      </c>
      <c r="N568" s="39">
        <f t="shared" si="185"/>
        <v>318.59999999999997</v>
      </c>
      <c r="O568" s="40">
        <f t="shared" si="186"/>
        <v>127.44</v>
      </c>
      <c r="P568" s="38">
        <f t="shared" si="187"/>
        <v>127.44</v>
      </c>
      <c r="Q568" s="39">
        <f t="shared" si="188"/>
        <v>31.86</v>
      </c>
      <c r="R568" s="39">
        <f t="shared" si="189"/>
        <v>12.744</v>
      </c>
      <c r="S568" s="38">
        <f t="shared" si="190"/>
        <v>0.12744</v>
      </c>
      <c r="T568" s="39">
        <f t="shared" si="191"/>
        <v>3.1859999999999999E-2</v>
      </c>
      <c r="U568" s="40">
        <f t="shared" si="192"/>
        <v>1.2744E-2</v>
      </c>
    </row>
    <row r="569" spans="13:21" x14ac:dyDescent="0.3">
      <c r="M569" s="38">
        <f t="shared" si="184"/>
        <v>1296</v>
      </c>
      <c r="N569" s="39">
        <f t="shared" si="185"/>
        <v>324</v>
      </c>
      <c r="O569" s="40">
        <f t="shared" si="186"/>
        <v>129.6</v>
      </c>
      <c r="P569" s="38">
        <f t="shared" si="187"/>
        <v>129.6</v>
      </c>
      <c r="Q569" s="39">
        <f t="shared" si="188"/>
        <v>32.4</v>
      </c>
      <c r="R569" s="39">
        <f t="shared" si="189"/>
        <v>12.959999999999999</v>
      </c>
      <c r="S569" s="38">
        <f t="shared" si="190"/>
        <v>0.12959999999999999</v>
      </c>
      <c r="T569" s="39">
        <f t="shared" si="191"/>
        <v>3.2399999999999998E-2</v>
      </c>
      <c r="U569" s="40">
        <f t="shared" si="192"/>
        <v>1.2960000000000001E-2</v>
      </c>
    </row>
    <row r="570" spans="13:21" x14ac:dyDescent="0.3">
      <c r="M570" s="38">
        <f t="shared" si="184"/>
        <v>1296</v>
      </c>
      <c r="N570" s="39">
        <f t="shared" si="185"/>
        <v>324</v>
      </c>
      <c r="O570" s="40">
        <f t="shared" si="186"/>
        <v>129.6</v>
      </c>
      <c r="P570" s="38">
        <f t="shared" si="187"/>
        <v>129.6</v>
      </c>
      <c r="Q570" s="39">
        <f t="shared" si="188"/>
        <v>32.4</v>
      </c>
      <c r="R570" s="39">
        <f t="shared" si="189"/>
        <v>12.959999999999999</v>
      </c>
      <c r="S570" s="38">
        <f t="shared" si="190"/>
        <v>0.12959999999999999</v>
      </c>
      <c r="T570" s="39">
        <f t="shared" si="191"/>
        <v>3.2399999999999998E-2</v>
      </c>
      <c r="U570" s="40">
        <f t="shared" si="192"/>
        <v>1.2960000000000001E-2</v>
      </c>
    </row>
    <row r="571" spans="13:21" x14ac:dyDescent="0.3">
      <c r="M571" s="38">
        <f t="shared" si="184"/>
        <v>1296</v>
      </c>
      <c r="N571" s="39">
        <f t="shared" si="185"/>
        <v>324</v>
      </c>
      <c r="O571" s="40">
        <f t="shared" si="186"/>
        <v>129.6</v>
      </c>
      <c r="P571" s="38">
        <f t="shared" si="187"/>
        <v>129.6</v>
      </c>
      <c r="Q571" s="39">
        <f t="shared" si="188"/>
        <v>32.4</v>
      </c>
      <c r="R571" s="39">
        <f t="shared" si="189"/>
        <v>12.959999999999999</v>
      </c>
      <c r="S571" s="38">
        <f t="shared" si="190"/>
        <v>0.12959999999999999</v>
      </c>
      <c r="T571" s="39">
        <f t="shared" si="191"/>
        <v>3.2399999999999998E-2</v>
      </c>
      <c r="U571" s="40">
        <f t="shared" si="192"/>
        <v>1.2960000000000001E-2</v>
      </c>
    </row>
    <row r="572" spans="13:21" x14ac:dyDescent="0.3">
      <c r="M572" s="38">
        <f t="shared" si="184"/>
        <v>1296</v>
      </c>
      <c r="N572" s="39">
        <f t="shared" si="185"/>
        <v>324</v>
      </c>
      <c r="O572" s="40">
        <f t="shared" si="186"/>
        <v>129.6</v>
      </c>
      <c r="P572" s="38">
        <f t="shared" si="187"/>
        <v>129.6</v>
      </c>
      <c r="Q572" s="39">
        <f t="shared" si="188"/>
        <v>32.4</v>
      </c>
      <c r="R572" s="39">
        <f t="shared" si="189"/>
        <v>12.959999999999999</v>
      </c>
      <c r="S572" s="38">
        <f t="shared" si="190"/>
        <v>0.12959999999999999</v>
      </c>
      <c r="T572" s="39">
        <f t="shared" si="191"/>
        <v>3.2399999999999998E-2</v>
      </c>
      <c r="U572" s="40">
        <f t="shared" si="192"/>
        <v>1.2960000000000001E-2</v>
      </c>
    </row>
    <row r="573" spans="13:21" x14ac:dyDescent="0.3">
      <c r="M573" s="38">
        <f t="shared" si="184"/>
        <v>1360.8</v>
      </c>
      <c r="N573" s="39">
        <f t="shared" si="185"/>
        <v>340.2</v>
      </c>
      <c r="O573" s="40">
        <f t="shared" si="186"/>
        <v>136.07999999999998</v>
      </c>
      <c r="P573" s="38">
        <f t="shared" si="187"/>
        <v>136.07999999999998</v>
      </c>
      <c r="Q573" s="39">
        <f t="shared" si="188"/>
        <v>34.019999999999996</v>
      </c>
      <c r="R573" s="39">
        <f t="shared" si="189"/>
        <v>13.607999999999999</v>
      </c>
      <c r="S573" s="38">
        <f t="shared" si="190"/>
        <v>0.13607999999999998</v>
      </c>
      <c r="T573" s="39">
        <f t="shared" si="191"/>
        <v>3.4019999999999995E-2</v>
      </c>
      <c r="U573" s="40">
        <f t="shared" si="192"/>
        <v>1.3608E-2</v>
      </c>
    </row>
    <row r="574" spans="13:21" x14ac:dyDescent="0.3">
      <c r="M574" s="38">
        <f t="shared" si="184"/>
        <v>1360.8</v>
      </c>
      <c r="N574" s="39">
        <f t="shared" si="185"/>
        <v>340.2</v>
      </c>
      <c r="O574" s="40">
        <f t="shared" si="186"/>
        <v>136.07999999999998</v>
      </c>
      <c r="P574" s="38">
        <f t="shared" si="187"/>
        <v>136.07999999999998</v>
      </c>
      <c r="Q574" s="39">
        <f t="shared" si="188"/>
        <v>34.019999999999996</v>
      </c>
      <c r="R574" s="39">
        <f t="shared" si="189"/>
        <v>13.607999999999999</v>
      </c>
      <c r="S574" s="38">
        <f t="shared" si="190"/>
        <v>0.13607999999999998</v>
      </c>
      <c r="T574" s="39">
        <f t="shared" si="191"/>
        <v>3.4019999999999995E-2</v>
      </c>
      <c r="U574" s="40">
        <f t="shared" si="192"/>
        <v>1.3608E-2</v>
      </c>
    </row>
    <row r="575" spans="13:21" x14ac:dyDescent="0.3">
      <c r="M575" s="38">
        <f t="shared" si="184"/>
        <v>1360.8</v>
      </c>
      <c r="N575" s="39">
        <f t="shared" si="185"/>
        <v>340.2</v>
      </c>
      <c r="O575" s="40">
        <f t="shared" si="186"/>
        <v>136.07999999999998</v>
      </c>
      <c r="P575" s="38">
        <f t="shared" si="187"/>
        <v>136.07999999999998</v>
      </c>
      <c r="Q575" s="39">
        <f t="shared" si="188"/>
        <v>34.019999999999996</v>
      </c>
      <c r="R575" s="39">
        <f t="shared" si="189"/>
        <v>13.607999999999999</v>
      </c>
      <c r="S575" s="38">
        <f t="shared" si="190"/>
        <v>0.13607999999999998</v>
      </c>
      <c r="T575" s="39">
        <f t="shared" si="191"/>
        <v>3.4019999999999995E-2</v>
      </c>
      <c r="U575" s="40">
        <f t="shared" si="192"/>
        <v>1.3608E-2</v>
      </c>
    </row>
    <row r="576" spans="13:21" x14ac:dyDescent="0.3">
      <c r="M576" s="38">
        <f t="shared" si="184"/>
        <v>1360.8</v>
      </c>
      <c r="N576" s="39">
        <f t="shared" si="185"/>
        <v>340.2</v>
      </c>
      <c r="O576" s="40">
        <f t="shared" si="186"/>
        <v>136.07999999999998</v>
      </c>
      <c r="P576" s="38">
        <f t="shared" si="187"/>
        <v>136.07999999999998</v>
      </c>
      <c r="Q576" s="39">
        <f t="shared" si="188"/>
        <v>34.019999999999996</v>
      </c>
      <c r="R576" s="39">
        <f t="shared" si="189"/>
        <v>13.607999999999999</v>
      </c>
      <c r="S576" s="38">
        <f t="shared" si="190"/>
        <v>0.13607999999999998</v>
      </c>
      <c r="T576" s="39">
        <f t="shared" si="191"/>
        <v>3.4019999999999995E-2</v>
      </c>
      <c r="U576" s="40">
        <f t="shared" si="192"/>
        <v>1.3608E-2</v>
      </c>
    </row>
    <row r="577" spans="13:21" x14ac:dyDescent="0.3">
      <c r="M577" s="38">
        <f t="shared" si="184"/>
        <v>1425.6000000000001</v>
      </c>
      <c r="N577" s="39">
        <f t="shared" si="185"/>
        <v>356.40000000000003</v>
      </c>
      <c r="O577" s="40">
        <f t="shared" si="186"/>
        <v>142.56</v>
      </c>
      <c r="P577" s="38">
        <f t="shared" si="187"/>
        <v>142.56</v>
      </c>
      <c r="Q577" s="39">
        <f t="shared" si="188"/>
        <v>35.64</v>
      </c>
      <c r="R577" s="39">
        <f t="shared" si="189"/>
        <v>14.256</v>
      </c>
      <c r="S577" s="38">
        <f t="shared" si="190"/>
        <v>0.14255999999999999</v>
      </c>
      <c r="T577" s="39">
        <f t="shared" si="191"/>
        <v>3.5639999999999998E-2</v>
      </c>
      <c r="U577" s="40">
        <f t="shared" si="192"/>
        <v>1.4256000000000001E-2</v>
      </c>
    </row>
    <row r="578" spans="13:21" x14ac:dyDescent="0.3">
      <c r="M578" s="38">
        <f t="shared" si="184"/>
        <v>1425.6000000000001</v>
      </c>
      <c r="N578" s="39">
        <f t="shared" si="185"/>
        <v>356.40000000000003</v>
      </c>
      <c r="O578" s="40">
        <f t="shared" si="186"/>
        <v>142.56</v>
      </c>
      <c r="P578" s="38">
        <f t="shared" si="187"/>
        <v>142.56</v>
      </c>
      <c r="Q578" s="39">
        <f t="shared" si="188"/>
        <v>35.64</v>
      </c>
      <c r="R578" s="39">
        <f t="shared" si="189"/>
        <v>14.256</v>
      </c>
      <c r="S578" s="38">
        <f t="shared" si="190"/>
        <v>0.14255999999999999</v>
      </c>
      <c r="T578" s="39">
        <f t="shared" si="191"/>
        <v>3.5639999999999998E-2</v>
      </c>
      <c r="U578" s="40">
        <f t="shared" si="192"/>
        <v>1.4256000000000001E-2</v>
      </c>
    </row>
    <row r="579" spans="13:21" x14ac:dyDescent="0.3">
      <c r="M579" s="38">
        <f t="shared" si="184"/>
        <v>1425.6000000000001</v>
      </c>
      <c r="N579" s="39">
        <f t="shared" si="185"/>
        <v>356.40000000000003</v>
      </c>
      <c r="O579" s="40">
        <f t="shared" si="186"/>
        <v>142.56</v>
      </c>
      <c r="P579" s="38">
        <f t="shared" si="187"/>
        <v>142.56</v>
      </c>
      <c r="Q579" s="39">
        <f t="shared" si="188"/>
        <v>35.64</v>
      </c>
      <c r="R579" s="39">
        <f t="shared" si="189"/>
        <v>14.256</v>
      </c>
      <c r="S579" s="38">
        <f t="shared" si="190"/>
        <v>0.14255999999999999</v>
      </c>
      <c r="T579" s="39">
        <f t="shared" si="191"/>
        <v>3.5639999999999998E-2</v>
      </c>
      <c r="U579" s="40">
        <f t="shared" si="192"/>
        <v>1.4256000000000001E-2</v>
      </c>
    </row>
    <row r="580" spans="13:21" x14ac:dyDescent="0.3">
      <c r="M580" s="38">
        <f t="shared" si="184"/>
        <v>1045.44</v>
      </c>
      <c r="N580" s="39">
        <f t="shared" si="185"/>
        <v>261.36</v>
      </c>
      <c r="O580" s="40">
        <f t="shared" si="186"/>
        <v>104.54400000000001</v>
      </c>
      <c r="P580" s="38">
        <f t="shared" si="187"/>
        <v>104.54400000000001</v>
      </c>
      <c r="Q580" s="39">
        <f t="shared" si="188"/>
        <v>26.136000000000003</v>
      </c>
      <c r="R580" s="39">
        <f t="shared" si="189"/>
        <v>10.454400000000001</v>
      </c>
      <c r="S580" s="38">
        <f t="shared" si="190"/>
        <v>0.10454400000000001</v>
      </c>
      <c r="T580" s="39">
        <f t="shared" si="191"/>
        <v>2.6136000000000003E-2</v>
      </c>
      <c r="U580" s="40">
        <f t="shared" si="192"/>
        <v>1.0454400000000001E-2</v>
      </c>
    </row>
    <row r="581" spans="13:21" x14ac:dyDescent="0.3">
      <c r="M581" s="38">
        <f t="shared" ref="M581:M612" si="193">IF(G87="","",G87*36)</f>
        <v>1045.44</v>
      </c>
      <c r="N581" s="39">
        <f t="shared" ref="N581:N612" si="194">IF(G87="","",G87*9)</f>
        <v>261.36</v>
      </c>
      <c r="O581" s="40">
        <f t="shared" ref="O581:O612" si="195">IF(G87="","",G87*3.6)</f>
        <v>104.54400000000001</v>
      </c>
      <c r="P581" s="38">
        <f t="shared" ref="P581:P612" si="196">IF(G87="","",G87*3.6)</f>
        <v>104.54400000000001</v>
      </c>
      <c r="Q581" s="39">
        <f t="shared" ref="Q581:Q612" si="197">IF(G87="","",G87*0.9)</f>
        <v>26.136000000000003</v>
      </c>
      <c r="R581" s="39">
        <f t="shared" ref="R581:R612" si="198">IF(G87="","",G87*0.36)</f>
        <v>10.454400000000001</v>
      </c>
      <c r="S581" s="38">
        <f t="shared" ref="S581:S612" si="199">IF(G87="","",G87*(0.0036))</f>
        <v>0.10454400000000001</v>
      </c>
      <c r="T581" s="39">
        <f t="shared" ref="T581:T612" si="200">IF(G87="","",G87*(0.0009))</f>
        <v>2.6136000000000003E-2</v>
      </c>
      <c r="U581" s="40">
        <f t="shared" ref="U581:U612" si="201">IF(G87="","",G87*(0.00036))</f>
        <v>1.0454400000000001E-2</v>
      </c>
    </row>
    <row r="582" spans="13:21" x14ac:dyDescent="0.3">
      <c r="M582" s="38">
        <f t="shared" si="193"/>
        <v>1045.44</v>
      </c>
      <c r="N582" s="39">
        <f t="shared" si="194"/>
        <v>261.36</v>
      </c>
      <c r="O582" s="40">
        <f t="shared" si="195"/>
        <v>104.54400000000001</v>
      </c>
      <c r="P582" s="38">
        <f t="shared" si="196"/>
        <v>104.54400000000001</v>
      </c>
      <c r="Q582" s="39">
        <f t="shared" si="197"/>
        <v>26.136000000000003</v>
      </c>
      <c r="R582" s="39">
        <f t="shared" si="198"/>
        <v>10.454400000000001</v>
      </c>
      <c r="S582" s="38">
        <f t="shared" si="199"/>
        <v>0.10454400000000001</v>
      </c>
      <c r="T582" s="39">
        <f t="shared" si="200"/>
        <v>2.6136000000000003E-2</v>
      </c>
      <c r="U582" s="40">
        <f t="shared" si="201"/>
        <v>1.0454400000000001E-2</v>
      </c>
    </row>
    <row r="583" spans="13:21" x14ac:dyDescent="0.3">
      <c r="M583" s="38">
        <f t="shared" si="193"/>
        <v>1045.44</v>
      </c>
      <c r="N583" s="39">
        <f t="shared" si="194"/>
        <v>261.36</v>
      </c>
      <c r="O583" s="40">
        <f t="shared" si="195"/>
        <v>104.54400000000001</v>
      </c>
      <c r="P583" s="38">
        <f t="shared" si="196"/>
        <v>104.54400000000001</v>
      </c>
      <c r="Q583" s="39">
        <f t="shared" si="197"/>
        <v>26.136000000000003</v>
      </c>
      <c r="R583" s="39">
        <f t="shared" si="198"/>
        <v>10.454400000000001</v>
      </c>
      <c r="S583" s="38">
        <f t="shared" si="199"/>
        <v>0.10454400000000001</v>
      </c>
      <c r="T583" s="39">
        <f t="shared" si="200"/>
        <v>2.6136000000000003E-2</v>
      </c>
      <c r="U583" s="40">
        <f t="shared" si="201"/>
        <v>1.0454400000000001E-2</v>
      </c>
    </row>
    <row r="584" spans="13:21" x14ac:dyDescent="0.3">
      <c r="M584" s="38">
        <f t="shared" si="193"/>
        <v>1045.44</v>
      </c>
      <c r="N584" s="39">
        <f t="shared" si="194"/>
        <v>261.36</v>
      </c>
      <c r="O584" s="40">
        <f t="shared" si="195"/>
        <v>104.54400000000001</v>
      </c>
      <c r="P584" s="38">
        <f t="shared" si="196"/>
        <v>104.54400000000001</v>
      </c>
      <c r="Q584" s="39">
        <f t="shared" si="197"/>
        <v>26.136000000000003</v>
      </c>
      <c r="R584" s="39">
        <f t="shared" si="198"/>
        <v>10.454400000000001</v>
      </c>
      <c r="S584" s="38">
        <f t="shared" si="199"/>
        <v>0.10454400000000001</v>
      </c>
      <c r="T584" s="39">
        <f t="shared" si="200"/>
        <v>2.6136000000000003E-2</v>
      </c>
      <c r="U584" s="40">
        <f t="shared" si="201"/>
        <v>1.0454400000000001E-2</v>
      </c>
    </row>
    <row r="585" spans="13:21" x14ac:dyDescent="0.3">
      <c r="M585" s="38">
        <f t="shared" si="193"/>
        <v>1045.44</v>
      </c>
      <c r="N585" s="39">
        <f t="shared" si="194"/>
        <v>261.36</v>
      </c>
      <c r="O585" s="40">
        <f t="shared" si="195"/>
        <v>104.54400000000001</v>
      </c>
      <c r="P585" s="38">
        <f t="shared" si="196"/>
        <v>104.54400000000001</v>
      </c>
      <c r="Q585" s="39">
        <f t="shared" si="197"/>
        <v>26.136000000000003</v>
      </c>
      <c r="R585" s="39">
        <f t="shared" si="198"/>
        <v>10.454400000000001</v>
      </c>
      <c r="S585" s="38">
        <f t="shared" si="199"/>
        <v>0.10454400000000001</v>
      </c>
      <c r="T585" s="39">
        <f t="shared" si="200"/>
        <v>2.6136000000000003E-2</v>
      </c>
      <c r="U585" s="40">
        <f t="shared" si="201"/>
        <v>1.0454400000000001E-2</v>
      </c>
    </row>
    <row r="586" spans="13:21" x14ac:dyDescent="0.3">
      <c r="M586" s="38">
        <f t="shared" si="193"/>
        <v>1061.28</v>
      </c>
      <c r="N586" s="39">
        <f t="shared" si="194"/>
        <v>265.32</v>
      </c>
      <c r="O586" s="40">
        <f t="shared" si="195"/>
        <v>106.128</v>
      </c>
      <c r="P586" s="38">
        <f t="shared" si="196"/>
        <v>106.128</v>
      </c>
      <c r="Q586" s="39">
        <f t="shared" si="197"/>
        <v>26.532</v>
      </c>
      <c r="R586" s="39">
        <f t="shared" si="198"/>
        <v>10.6128</v>
      </c>
      <c r="S586" s="38">
        <f t="shared" si="199"/>
        <v>0.106128</v>
      </c>
      <c r="T586" s="39">
        <f t="shared" si="200"/>
        <v>2.6532E-2</v>
      </c>
      <c r="U586" s="40">
        <f t="shared" si="201"/>
        <v>1.06128E-2</v>
      </c>
    </row>
    <row r="587" spans="13:21" x14ac:dyDescent="0.3">
      <c r="M587" s="38">
        <f t="shared" si="193"/>
        <v>1061.28</v>
      </c>
      <c r="N587" s="39">
        <f t="shared" si="194"/>
        <v>265.32</v>
      </c>
      <c r="O587" s="40">
        <f t="shared" si="195"/>
        <v>106.128</v>
      </c>
      <c r="P587" s="38">
        <f t="shared" si="196"/>
        <v>106.128</v>
      </c>
      <c r="Q587" s="39">
        <f t="shared" si="197"/>
        <v>26.532</v>
      </c>
      <c r="R587" s="39">
        <f t="shared" si="198"/>
        <v>10.6128</v>
      </c>
      <c r="S587" s="38">
        <f t="shared" si="199"/>
        <v>0.106128</v>
      </c>
      <c r="T587" s="39">
        <f t="shared" si="200"/>
        <v>2.6532E-2</v>
      </c>
      <c r="U587" s="40">
        <f t="shared" si="201"/>
        <v>1.06128E-2</v>
      </c>
    </row>
    <row r="588" spans="13:21" x14ac:dyDescent="0.3">
      <c r="M588" s="38">
        <f t="shared" si="193"/>
        <v>1092.96</v>
      </c>
      <c r="N588" s="39">
        <f t="shared" si="194"/>
        <v>273.24</v>
      </c>
      <c r="O588" s="40">
        <f t="shared" si="195"/>
        <v>109.29600000000001</v>
      </c>
      <c r="P588" s="38">
        <f t="shared" si="196"/>
        <v>109.29600000000001</v>
      </c>
      <c r="Q588" s="39">
        <f t="shared" si="197"/>
        <v>27.324000000000002</v>
      </c>
      <c r="R588" s="39">
        <f t="shared" si="198"/>
        <v>10.929599999999999</v>
      </c>
      <c r="S588" s="38">
        <f t="shared" si="199"/>
        <v>0.10929599999999999</v>
      </c>
      <c r="T588" s="39">
        <f t="shared" si="200"/>
        <v>2.7323999999999998E-2</v>
      </c>
      <c r="U588" s="40">
        <f t="shared" si="201"/>
        <v>1.0929600000000001E-2</v>
      </c>
    </row>
    <row r="589" spans="13:21" x14ac:dyDescent="0.3">
      <c r="M589" s="38">
        <f t="shared" si="193"/>
        <v>1092.96</v>
      </c>
      <c r="N589" s="39">
        <f t="shared" si="194"/>
        <v>273.24</v>
      </c>
      <c r="O589" s="40">
        <f t="shared" si="195"/>
        <v>109.29600000000001</v>
      </c>
      <c r="P589" s="38">
        <f t="shared" si="196"/>
        <v>109.29600000000001</v>
      </c>
      <c r="Q589" s="39">
        <f t="shared" si="197"/>
        <v>27.324000000000002</v>
      </c>
      <c r="R589" s="39">
        <f t="shared" si="198"/>
        <v>10.929599999999999</v>
      </c>
      <c r="S589" s="38">
        <f t="shared" si="199"/>
        <v>0.10929599999999999</v>
      </c>
      <c r="T589" s="39">
        <f t="shared" si="200"/>
        <v>2.7323999999999998E-2</v>
      </c>
      <c r="U589" s="40">
        <f t="shared" si="201"/>
        <v>1.0929600000000001E-2</v>
      </c>
    </row>
    <row r="590" spans="13:21" x14ac:dyDescent="0.3">
      <c r="M590" s="38">
        <f t="shared" si="193"/>
        <v>1108.8</v>
      </c>
      <c r="N590" s="39">
        <f t="shared" si="194"/>
        <v>277.2</v>
      </c>
      <c r="O590" s="40">
        <f t="shared" si="195"/>
        <v>110.88</v>
      </c>
      <c r="P590" s="38">
        <f t="shared" si="196"/>
        <v>110.88</v>
      </c>
      <c r="Q590" s="39">
        <f t="shared" si="197"/>
        <v>27.72</v>
      </c>
      <c r="R590" s="39">
        <f t="shared" si="198"/>
        <v>11.087999999999999</v>
      </c>
      <c r="S590" s="38">
        <f t="shared" si="199"/>
        <v>0.11087999999999999</v>
      </c>
      <c r="T590" s="39">
        <f t="shared" si="200"/>
        <v>2.7719999999999998E-2</v>
      </c>
      <c r="U590" s="40">
        <f t="shared" si="201"/>
        <v>1.1087999999999999E-2</v>
      </c>
    </row>
    <row r="591" spans="13:21" x14ac:dyDescent="0.3">
      <c r="M591" s="38">
        <f t="shared" si="193"/>
        <v>1108.8</v>
      </c>
      <c r="N591" s="39">
        <f t="shared" si="194"/>
        <v>277.2</v>
      </c>
      <c r="O591" s="40">
        <f t="shared" si="195"/>
        <v>110.88</v>
      </c>
      <c r="P591" s="38">
        <f t="shared" si="196"/>
        <v>110.88</v>
      </c>
      <c r="Q591" s="39">
        <f t="shared" si="197"/>
        <v>27.72</v>
      </c>
      <c r="R591" s="39">
        <f t="shared" si="198"/>
        <v>11.087999999999999</v>
      </c>
      <c r="S591" s="38">
        <f t="shared" si="199"/>
        <v>0.11087999999999999</v>
      </c>
      <c r="T591" s="39">
        <f t="shared" si="200"/>
        <v>2.7719999999999998E-2</v>
      </c>
      <c r="U591" s="40">
        <f t="shared" si="201"/>
        <v>1.1087999999999999E-2</v>
      </c>
    </row>
    <row r="592" spans="13:21" x14ac:dyDescent="0.3">
      <c r="M592" s="38">
        <f t="shared" si="193"/>
        <v>1108.8</v>
      </c>
      <c r="N592" s="39">
        <f t="shared" si="194"/>
        <v>277.2</v>
      </c>
      <c r="O592" s="40">
        <f t="shared" si="195"/>
        <v>110.88</v>
      </c>
      <c r="P592" s="38">
        <f t="shared" si="196"/>
        <v>110.88</v>
      </c>
      <c r="Q592" s="39">
        <f t="shared" si="197"/>
        <v>27.72</v>
      </c>
      <c r="R592" s="39">
        <f t="shared" si="198"/>
        <v>11.087999999999999</v>
      </c>
      <c r="S592" s="38">
        <f t="shared" si="199"/>
        <v>0.11087999999999999</v>
      </c>
      <c r="T592" s="39">
        <f t="shared" si="200"/>
        <v>2.7719999999999998E-2</v>
      </c>
      <c r="U592" s="40">
        <f t="shared" si="201"/>
        <v>1.1087999999999999E-2</v>
      </c>
    </row>
    <row r="593" spans="13:21" x14ac:dyDescent="0.3">
      <c r="M593" s="38">
        <f t="shared" si="193"/>
        <v>1108.8</v>
      </c>
      <c r="N593" s="39">
        <f t="shared" si="194"/>
        <v>277.2</v>
      </c>
      <c r="O593" s="40">
        <f t="shared" si="195"/>
        <v>110.88</v>
      </c>
      <c r="P593" s="38">
        <f t="shared" si="196"/>
        <v>110.88</v>
      </c>
      <c r="Q593" s="39">
        <f t="shared" si="197"/>
        <v>27.72</v>
      </c>
      <c r="R593" s="39">
        <f t="shared" si="198"/>
        <v>11.087999999999999</v>
      </c>
      <c r="S593" s="38">
        <f t="shared" si="199"/>
        <v>0.11087999999999999</v>
      </c>
      <c r="T593" s="39">
        <f t="shared" si="200"/>
        <v>2.7719999999999998E-2</v>
      </c>
      <c r="U593" s="40">
        <f t="shared" si="201"/>
        <v>1.1087999999999999E-2</v>
      </c>
    </row>
    <row r="594" spans="13:21" x14ac:dyDescent="0.3">
      <c r="M594" s="38">
        <f t="shared" si="193"/>
        <v>1108.8</v>
      </c>
      <c r="N594" s="39">
        <f t="shared" si="194"/>
        <v>277.2</v>
      </c>
      <c r="O594" s="40">
        <f t="shared" si="195"/>
        <v>110.88</v>
      </c>
      <c r="P594" s="38">
        <f t="shared" si="196"/>
        <v>110.88</v>
      </c>
      <c r="Q594" s="39">
        <f t="shared" si="197"/>
        <v>27.72</v>
      </c>
      <c r="R594" s="39">
        <f t="shared" si="198"/>
        <v>11.087999999999999</v>
      </c>
      <c r="S594" s="38">
        <f t="shared" si="199"/>
        <v>0.11087999999999999</v>
      </c>
      <c r="T594" s="39">
        <f t="shared" si="200"/>
        <v>2.7719999999999998E-2</v>
      </c>
      <c r="U594" s="40">
        <f t="shared" si="201"/>
        <v>1.1087999999999999E-2</v>
      </c>
    </row>
    <row r="595" spans="13:21" x14ac:dyDescent="0.3">
      <c r="M595" s="38">
        <f t="shared" si="193"/>
        <v>1140.48</v>
      </c>
      <c r="N595" s="39">
        <f t="shared" si="194"/>
        <v>285.12</v>
      </c>
      <c r="O595" s="40">
        <f t="shared" si="195"/>
        <v>114.048</v>
      </c>
      <c r="P595" s="38">
        <f t="shared" si="196"/>
        <v>114.048</v>
      </c>
      <c r="Q595" s="39">
        <f t="shared" si="197"/>
        <v>28.512</v>
      </c>
      <c r="R595" s="39">
        <f t="shared" si="198"/>
        <v>11.4048</v>
      </c>
      <c r="S595" s="38">
        <f t="shared" si="199"/>
        <v>0.114048</v>
      </c>
      <c r="T595" s="39">
        <f t="shared" si="200"/>
        <v>2.8511999999999999E-2</v>
      </c>
      <c r="U595" s="40">
        <f t="shared" si="201"/>
        <v>1.1404800000000001E-2</v>
      </c>
    </row>
    <row r="596" spans="13:21" x14ac:dyDescent="0.3">
      <c r="M596" s="38">
        <f t="shared" si="193"/>
        <v>725.76</v>
      </c>
      <c r="N596" s="39">
        <f t="shared" si="194"/>
        <v>181.44</v>
      </c>
      <c r="O596" s="40">
        <f t="shared" si="195"/>
        <v>72.576000000000008</v>
      </c>
      <c r="P596" s="38">
        <f t="shared" si="196"/>
        <v>72.576000000000008</v>
      </c>
      <c r="Q596" s="39">
        <f t="shared" si="197"/>
        <v>18.144000000000002</v>
      </c>
      <c r="R596" s="39">
        <f t="shared" si="198"/>
        <v>7.2576000000000001</v>
      </c>
      <c r="S596" s="38">
        <f t="shared" si="199"/>
        <v>7.2576000000000002E-2</v>
      </c>
      <c r="T596" s="39">
        <f t="shared" si="200"/>
        <v>1.8144E-2</v>
      </c>
      <c r="U596" s="40">
        <f t="shared" si="201"/>
        <v>7.2576000000000003E-3</v>
      </c>
    </row>
    <row r="597" spans="13:21" x14ac:dyDescent="0.3">
      <c r="M597" s="38">
        <f t="shared" si="193"/>
        <v>735.83999999999992</v>
      </c>
      <c r="N597" s="39">
        <f t="shared" si="194"/>
        <v>183.95999999999998</v>
      </c>
      <c r="O597" s="40">
        <f t="shared" si="195"/>
        <v>73.583999999999989</v>
      </c>
      <c r="P597" s="38">
        <f t="shared" si="196"/>
        <v>73.583999999999989</v>
      </c>
      <c r="Q597" s="39">
        <f t="shared" si="197"/>
        <v>18.395999999999997</v>
      </c>
      <c r="R597" s="39">
        <f t="shared" si="198"/>
        <v>7.3583999999999987</v>
      </c>
      <c r="S597" s="38">
        <f t="shared" si="199"/>
        <v>7.3583999999999997E-2</v>
      </c>
      <c r="T597" s="39">
        <f t="shared" si="200"/>
        <v>1.8395999999999999E-2</v>
      </c>
      <c r="U597" s="40">
        <f t="shared" si="201"/>
        <v>7.3583999999999993E-3</v>
      </c>
    </row>
    <row r="598" spans="13:21" x14ac:dyDescent="0.3">
      <c r="M598" s="38">
        <f t="shared" si="193"/>
        <v>735.83999999999992</v>
      </c>
      <c r="N598" s="39">
        <f t="shared" si="194"/>
        <v>183.95999999999998</v>
      </c>
      <c r="O598" s="40">
        <f t="shared" si="195"/>
        <v>73.583999999999989</v>
      </c>
      <c r="P598" s="38">
        <f t="shared" si="196"/>
        <v>73.583999999999989</v>
      </c>
      <c r="Q598" s="39">
        <f t="shared" si="197"/>
        <v>18.395999999999997</v>
      </c>
      <c r="R598" s="39">
        <f t="shared" si="198"/>
        <v>7.3583999999999987</v>
      </c>
      <c r="S598" s="38">
        <f t="shared" si="199"/>
        <v>7.3583999999999997E-2</v>
      </c>
      <c r="T598" s="39">
        <f t="shared" si="200"/>
        <v>1.8395999999999999E-2</v>
      </c>
      <c r="U598" s="40">
        <f t="shared" si="201"/>
        <v>7.3583999999999993E-3</v>
      </c>
    </row>
    <row r="599" spans="13:21" x14ac:dyDescent="0.3">
      <c r="M599" s="38">
        <f t="shared" si="193"/>
        <v>735.83999999999992</v>
      </c>
      <c r="N599" s="39">
        <f t="shared" si="194"/>
        <v>183.95999999999998</v>
      </c>
      <c r="O599" s="40">
        <f t="shared" si="195"/>
        <v>73.583999999999989</v>
      </c>
      <c r="P599" s="38">
        <f t="shared" si="196"/>
        <v>73.583999999999989</v>
      </c>
      <c r="Q599" s="39">
        <f t="shared" si="197"/>
        <v>18.395999999999997</v>
      </c>
      <c r="R599" s="39">
        <f t="shared" si="198"/>
        <v>7.3583999999999987</v>
      </c>
      <c r="S599" s="38">
        <f t="shared" si="199"/>
        <v>7.3583999999999997E-2</v>
      </c>
      <c r="T599" s="39">
        <f t="shared" si="200"/>
        <v>1.8395999999999999E-2</v>
      </c>
      <c r="U599" s="40">
        <f t="shared" si="201"/>
        <v>7.3583999999999993E-3</v>
      </c>
    </row>
    <row r="600" spans="13:21" x14ac:dyDescent="0.3">
      <c r="M600" s="38">
        <f t="shared" si="193"/>
        <v>766.08</v>
      </c>
      <c r="N600" s="39">
        <f t="shared" si="194"/>
        <v>191.52</v>
      </c>
      <c r="O600" s="40">
        <f t="shared" si="195"/>
        <v>76.608000000000004</v>
      </c>
      <c r="P600" s="38">
        <f t="shared" si="196"/>
        <v>76.608000000000004</v>
      </c>
      <c r="Q600" s="39">
        <f t="shared" si="197"/>
        <v>19.152000000000001</v>
      </c>
      <c r="R600" s="39">
        <f t="shared" si="198"/>
        <v>7.6608000000000001</v>
      </c>
      <c r="S600" s="38">
        <f t="shared" si="199"/>
        <v>7.6607999999999996E-2</v>
      </c>
      <c r="T600" s="39">
        <f t="shared" si="200"/>
        <v>1.9151999999999999E-2</v>
      </c>
      <c r="U600" s="40">
        <f t="shared" si="201"/>
        <v>7.6608000000000006E-3</v>
      </c>
    </row>
    <row r="601" spans="13:21" x14ac:dyDescent="0.3">
      <c r="M601" s="38">
        <f t="shared" si="193"/>
        <v>766.08</v>
      </c>
      <c r="N601" s="39">
        <f t="shared" si="194"/>
        <v>191.52</v>
      </c>
      <c r="O601" s="40">
        <f t="shared" si="195"/>
        <v>76.608000000000004</v>
      </c>
      <c r="P601" s="38">
        <f t="shared" si="196"/>
        <v>76.608000000000004</v>
      </c>
      <c r="Q601" s="39">
        <f t="shared" si="197"/>
        <v>19.152000000000001</v>
      </c>
      <c r="R601" s="39">
        <f t="shared" si="198"/>
        <v>7.6608000000000001</v>
      </c>
      <c r="S601" s="38">
        <f t="shared" si="199"/>
        <v>7.6607999999999996E-2</v>
      </c>
      <c r="T601" s="39">
        <f t="shared" si="200"/>
        <v>1.9151999999999999E-2</v>
      </c>
      <c r="U601" s="40">
        <f t="shared" si="201"/>
        <v>7.6608000000000006E-3</v>
      </c>
    </row>
    <row r="602" spans="13:21" x14ac:dyDescent="0.3">
      <c r="M602" s="38">
        <f t="shared" si="193"/>
        <v>796.32</v>
      </c>
      <c r="N602" s="39">
        <f t="shared" si="194"/>
        <v>199.08</v>
      </c>
      <c r="O602" s="40">
        <f t="shared" si="195"/>
        <v>79.632000000000005</v>
      </c>
      <c r="P602" s="38">
        <f t="shared" si="196"/>
        <v>79.632000000000005</v>
      </c>
      <c r="Q602" s="39">
        <f t="shared" si="197"/>
        <v>19.908000000000001</v>
      </c>
      <c r="R602" s="39">
        <f t="shared" si="198"/>
        <v>7.9632000000000005</v>
      </c>
      <c r="S602" s="38">
        <f t="shared" si="199"/>
        <v>7.9632000000000008E-2</v>
      </c>
      <c r="T602" s="39">
        <f t="shared" si="200"/>
        <v>1.9908000000000002E-2</v>
      </c>
      <c r="U602" s="40">
        <f t="shared" si="201"/>
        <v>7.9632000000000001E-3</v>
      </c>
    </row>
    <row r="603" spans="13:21" x14ac:dyDescent="0.3">
      <c r="M603" s="38">
        <f t="shared" si="193"/>
        <v>836.64</v>
      </c>
      <c r="N603" s="39">
        <f t="shared" si="194"/>
        <v>209.16</v>
      </c>
      <c r="O603" s="40">
        <f t="shared" si="195"/>
        <v>83.664000000000001</v>
      </c>
      <c r="P603" s="38">
        <f t="shared" si="196"/>
        <v>83.664000000000001</v>
      </c>
      <c r="Q603" s="39">
        <f t="shared" si="197"/>
        <v>20.916</v>
      </c>
      <c r="R603" s="39">
        <f t="shared" si="198"/>
        <v>8.3663999999999987</v>
      </c>
      <c r="S603" s="38">
        <f t="shared" si="199"/>
        <v>8.3663999999999988E-2</v>
      </c>
      <c r="T603" s="39">
        <f t="shared" si="200"/>
        <v>2.0915999999999997E-2</v>
      </c>
      <c r="U603" s="40">
        <f t="shared" si="201"/>
        <v>8.3663999999999995E-3</v>
      </c>
    </row>
    <row r="604" spans="13:21" x14ac:dyDescent="0.3">
      <c r="M604" s="38">
        <f t="shared" si="193"/>
        <v>836.64</v>
      </c>
      <c r="N604" s="39">
        <f t="shared" si="194"/>
        <v>209.16</v>
      </c>
      <c r="O604" s="40">
        <f t="shared" si="195"/>
        <v>83.664000000000001</v>
      </c>
      <c r="P604" s="38">
        <f t="shared" si="196"/>
        <v>83.664000000000001</v>
      </c>
      <c r="Q604" s="39">
        <f t="shared" si="197"/>
        <v>20.916</v>
      </c>
      <c r="R604" s="39">
        <f t="shared" si="198"/>
        <v>8.3663999999999987</v>
      </c>
      <c r="S604" s="38">
        <f t="shared" si="199"/>
        <v>8.3663999999999988E-2</v>
      </c>
      <c r="T604" s="39">
        <f t="shared" si="200"/>
        <v>2.0915999999999997E-2</v>
      </c>
      <c r="U604" s="40">
        <f t="shared" si="201"/>
        <v>8.3663999999999995E-3</v>
      </c>
    </row>
    <row r="605" spans="13:21" x14ac:dyDescent="0.3">
      <c r="M605" s="38">
        <f t="shared" si="193"/>
        <v>836.64</v>
      </c>
      <c r="N605" s="39">
        <f t="shared" si="194"/>
        <v>209.16</v>
      </c>
      <c r="O605" s="40">
        <f t="shared" si="195"/>
        <v>83.664000000000001</v>
      </c>
      <c r="P605" s="38">
        <f t="shared" si="196"/>
        <v>83.664000000000001</v>
      </c>
      <c r="Q605" s="39">
        <f t="shared" si="197"/>
        <v>20.916</v>
      </c>
      <c r="R605" s="39">
        <f t="shared" si="198"/>
        <v>8.3663999999999987</v>
      </c>
      <c r="S605" s="38">
        <f t="shared" si="199"/>
        <v>8.3663999999999988E-2</v>
      </c>
      <c r="T605" s="39">
        <f t="shared" si="200"/>
        <v>2.0915999999999997E-2</v>
      </c>
      <c r="U605" s="40">
        <f t="shared" si="201"/>
        <v>8.3663999999999995E-3</v>
      </c>
    </row>
    <row r="606" spans="13:21" x14ac:dyDescent="0.3">
      <c r="M606" s="38">
        <f t="shared" si="193"/>
        <v>866.87999999999988</v>
      </c>
      <c r="N606" s="39">
        <f t="shared" si="194"/>
        <v>216.71999999999997</v>
      </c>
      <c r="O606" s="40">
        <f t="shared" si="195"/>
        <v>86.688000000000002</v>
      </c>
      <c r="P606" s="38">
        <f t="shared" si="196"/>
        <v>86.688000000000002</v>
      </c>
      <c r="Q606" s="39">
        <f t="shared" si="197"/>
        <v>21.672000000000001</v>
      </c>
      <c r="R606" s="39">
        <f t="shared" si="198"/>
        <v>8.6687999999999992</v>
      </c>
      <c r="S606" s="38">
        <f t="shared" si="199"/>
        <v>8.6687999999999987E-2</v>
      </c>
      <c r="T606" s="39">
        <f t="shared" si="200"/>
        <v>2.1671999999999997E-2</v>
      </c>
      <c r="U606" s="40">
        <f t="shared" si="201"/>
        <v>8.6687999999999991E-3</v>
      </c>
    </row>
    <row r="607" spans="13:21" x14ac:dyDescent="0.3">
      <c r="M607" s="38">
        <f t="shared" si="193"/>
        <v>866.87999999999988</v>
      </c>
      <c r="N607" s="39">
        <f t="shared" si="194"/>
        <v>216.71999999999997</v>
      </c>
      <c r="O607" s="40">
        <f t="shared" si="195"/>
        <v>86.688000000000002</v>
      </c>
      <c r="P607" s="38">
        <f t="shared" si="196"/>
        <v>86.688000000000002</v>
      </c>
      <c r="Q607" s="39">
        <f t="shared" si="197"/>
        <v>21.672000000000001</v>
      </c>
      <c r="R607" s="39">
        <f t="shared" si="198"/>
        <v>8.6687999999999992</v>
      </c>
      <c r="S607" s="38">
        <f t="shared" si="199"/>
        <v>8.6687999999999987E-2</v>
      </c>
      <c r="T607" s="39">
        <f t="shared" si="200"/>
        <v>2.1671999999999997E-2</v>
      </c>
      <c r="U607" s="40">
        <f t="shared" si="201"/>
        <v>8.6687999999999991E-3</v>
      </c>
    </row>
    <row r="608" spans="13:21" x14ac:dyDescent="0.3">
      <c r="M608" s="38">
        <f t="shared" si="193"/>
        <v>897.12000000000012</v>
      </c>
      <c r="N608" s="39">
        <f t="shared" si="194"/>
        <v>224.28000000000003</v>
      </c>
      <c r="O608" s="40">
        <f t="shared" si="195"/>
        <v>89.712000000000003</v>
      </c>
      <c r="P608" s="38">
        <f t="shared" si="196"/>
        <v>89.712000000000003</v>
      </c>
      <c r="Q608" s="39">
        <f t="shared" si="197"/>
        <v>22.428000000000001</v>
      </c>
      <c r="R608" s="39">
        <f t="shared" si="198"/>
        <v>8.9711999999999996</v>
      </c>
      <c r="S608" s="38">
        <f t="shared" si="199"/>
        <v>8.9712E-2</v>
      </c>
      <c r="T608" s="39">
        <f t="shared" si="200"/>
        <v>2.2428E-2</v>
      </c>
      <c r="U608" s="40">
        <f t="shared" si="201"/>
        <v>8.9712000000000004E-3</v>
      </c>
    </row>
    <row r="609" spans="13:21" x14ac:dyDescent="0.3">
      <c r="M609" s="38">
        <f t="shared" si="193"/>
        <v>897.12000000000012</v>
      </c>
      <c r="N609" s="39">
        <f t="shared" si="194"/>
        <v>224.28000000000003</v>
      </c>
      <c r="O609" s="40">
        <f t="shared" si="195"/>
        <v>89.712000000000003</v>
      </c>
      <c r="P609" s="38">
        <f t="shared" si="196"/>
        <v>89.712000000000003</v>
      </c>
      <c r="Q609" s="39">
        <f t="shared" si="197"/>
        <v>22.428000000000001</v>
      </c>
      <c r="R609" s="39">
        <f t="shared" si="198"/>
        <v>8.9711999999999996</v>
      </c>
      <c r="S609" s="38">
        <f t="shared" si="199"/>
        <v>8.9712E-2</v>
      </c>
      <c r="T609" s="39">
        <f t="shared" si="200"/>
        <v>2.2428E-2</v>
      </c>
      <c r="U609" s="40">
        <f t="shared" si="201"/>
        <v>8.9712000000000004E-3</v>
      </c>
    </row>
    <row r="610" spans="13:21" x14ac:dyDescent="0.3">
      <c r="M610" s="38">
        <f t="shared" si="193"/>
        <v>897.12000000000012</v>
      </c>
      <c r="N610" s="39">
        <f t="shared" si="194"/>
        <v>224.28000000000003</v>
      </c>
      <c r="O610" s="40">
        <f t="shared" si="195"/>
        <v>89.712000000000003</v>
      </c>
      <c r="P610" s="38">
        <f t="shared" si="196"/>
        <v>89.712000000000003</v>
      </c>
      <c r="Q610" s="39">
        <f t="shared" si="197"/>
        <v>22.428000000000001</v>
      </c>
      <c r="R610" s="39">
        <f t="shared" si="198"/>
        <v>8.9711999999999996</v>
      </c>
      <c r="S610" s="38">
        <f t="shared" si="199"/>
        <v>8.9712E-2</v>
      </c>
      <c r="T610" s="39">
        <f t="shared" si="200"/>
        <v>2.2428E-2</v>
      </c>
      <c r="U610" s="40">
        <f t="shared" si="201"/>
        <v>8.9712000000000004E-3</v>
      </c>
    </row>
    <row r="611" spans="13:21" x14ac:dyDescent="0.3">
      <c r="M611" s="38">
        <f t="shared" si="193"/>
        <v>927.36</v>
      </c>
      <c r="N611" s="39">
        <f t="shared" si="194"/>
        <v>231.84</v>
      </c>
      <c r="O611" s="40">
        <f t="shared" si="195"/>
        <v>92.736000000000004</v>
      </c>
      <c r="P611" s="38">
        <f t="shared" si="196"/>
        <v>92.736000000000004</v>
      </c>
      <c r="Q611" s="39">
        <f t="shared" si="197"/>
        <v>23.184000000000001</v>
      </c>
      <c r="R611" s="39">
        <f t="shared" si="198"/>
        <v>9.2736000000000001</v>
      </c>
      <c r="S611" s="38">
        <f t="shared" si="199"/>
        <v>9.2735999999999999E-2</v>
      </c>
      <c r="T611" s="39">
        <f t="shared" si="200"/>
        <v>2.3184E-2</v>
      </c>
      <c r="U611" s="40">
        <f t="shared" si="201"/>
        <v>9.2736000000000016E-3</v>
      </c>
    </row>
    <row r="612" spans="13:21" x14ac:dyDescent="0.3">
      <c r="M612" s="38">
        <f t="shared" si="193"/>
        <v>937.44</v>
      </c>
      <c r="N612" s="39">
        <f t="shared" si="194"/>
        <v>234.36</v>
      </c>
      <c r="O612" s="40">
        <f t="shared" si="195"/>
        <v>93.744000000000014</v>
      </c>
      <c r="P612" s="38">
        <f t="shared" si="196"/>
        <v>93.744000000000014</v>
      </c>
      <c r="Q612" s="39">
        <f t="shared" si="197"/>
        <v>23.436000000000003</v>
      </c>
      <c r="R612" s="39">
        <f t="shared" si="198"/>
        <v>9.3744000000000014</v>
      </c>
      <c r="S612" s="38">
        <f t="shared" si="199"/>
        <v>9.3744000000000008E-2</v>
      </c>
      <c r="T612" s="39">
        <f t="shared" si="200"/>
        <v>2.3436000000000002E-2</v>
      </c>
      <c r="U612" s="40">
        <f t="shared" si="201"/>
        <v>9.3744000000000015E-3</v>
      </c>
    </row>
    <row r="613" spans="13:21" x14ac:dyDescent="0.3">
      <c r="M613" s="38">
        <f t="shared" ref="M613:M644" si="202">IF(G119="","",G119*36)</f>
        <v>937.44</v>
      </c>
      <c r="N613" s="39">
        <f t="shared" ref="N613:N644" si="203">IF(G119="","",G119*9)</f>
        <v>234.36</v>
      </c>
      <c r="O613" s="40">
        <f t="shared" ref="O613:O644" si="204">IF(G119="","",G119*3.6)</f>
        <v>93.744000000000014</v>
      </c>
      <c r="P613" s="38">
        <f t="shared" ref="P613:P644" si="205">IF(G119="","",G119*3.6)</f>
        <v>93.744000000000014</v>
      </c>
      <c r="Q613" s="39">
        <f t="shared" ref="Q613:Q644" si="206">IF(G119="","",G119*0.9)</f>
        <v>23.436000000000003</v>
      </c>
      <c r="R613" s="39">
        <f t="shared" ref="R613:R644" si="207">IF(G119="","",G119*0.36)</f>
        <v>9.3744000000000014</v>
      </c>
      <c r="S613" s="38">
        <f t="shared" ref="S613:S644" si="208">IF(G119="","",G119*(0.0036))</f>
        <v>9.3744000000000008E-2</v>
      </c>
      <c r="T613" s="39">
        <f t="shared" ref="T613:T644" si="209">IF(G119="","",G119*(0.0009))</f>
        <v>2.3436000000000002E-2</v>
      </c>
      <c r="U613" s="40">
        <f t="shared" ref="U613:U644" si="210">IF(G119="","",G119*(0.00036))</f>
        <v>9.3744000000000015E-3</v>
      </c>
    </row>
    <row r="614" spans="13:21" x14ac:dyDescent="0.3">
      <c r="M614" s="38">
        <f t="shared" si="202"/>
        <v>937.44</v>
      </c>
      <c r="N614" s="39">
        <f t="shared" si="203"/>
        <v>234.36</v>
      </c>
      <c r="O614" s="40">
        <f t="shared" si="204"/>
        <v>93.744000000000014</v>
      </c>
      <c r="P614" s="38">
        <f t="shared" si="205"/>
        <v>93.744000000000014</v>
      </c>
      <c r="Q614" s="39">
        <f t="shared" si="206"/>
        <v>23.436000000000003</v>
      </c>
      <c r="R614" s="39">
        <f t="shared" si="207"/>
        <v>9.3744000000000014</v>
      </c>
      <c r="S614" s="38">
        <f t="shared" si="208"/>
        <v>9.3744000000000008E-2</v>
      </c>
      <c r="T614" s="39">
        <f t="shared" si="209"/>
        <v>2.3436000000000002E-2</v>
      </c>
      <c r="U614" s="40">
        <f t="shared" si="210"/>
        <v>9.3744000000000015E-3</v>
      </c>
    </row>
    <row r="615" spans="13:21" x14ac:dyDescent="0.3">
      <c r="M615" s="38">
        <f t="shared" si="202"/>
        <v>937.44</v>
      </c>
      <c r="N615" s="39">
        <f t="shared" si="203"/>
        <v>234.36</v>
      </c>
      <c r="O615" s="40">
        <f t="shared" si="204"/>
        <v>93.744000000000014</v>
      </c>
      <c r="P615" s="38">
        <f t="shared" si="205"/>
        <v>93.744000000000014</v>
      </c>
      <c r="Q615" s="39">
        <f t="shared" si="206"/>
        <v>23.436000000000003</v>
      </c>
      <c r="R615" s="39">
        <f t="shared" si="207"/>
        <v>9.3744000000000014</v>
      </c>
      <c r="S615" s="38">
        <f t="shared" si="208"/>
        <v>9.3744000000000008E-2</v>
      </c>
      <c r="T615" s="39">
        <f t="shared" si="209"/>
        <v>2.3436000000000002E-2</v>
      </c>
      <c r="U615" s="40">
        <f t="shared" si="210"/>
        <v>9.3744000000000015E-3</v>
      </c>
    </row>
    <row r="616" spans="13:21" x14ac:dyDescent="0.3">
      <c r="M616" s="38">
        <f t="shared" si="202"/>
        <v>967.68</v>
      </c>
      <c r="N616" s="39">
        <f t="shared" si="203"/>
        <v>241.92</v>
      </c>
      <c r="O616" s="40">
        <f t="shared" si="204"/>
        <v>96.768000000000001</v>
      </c>
      <c r="P616" s="38">
        <f t="shared" si="205"/>
        <v>96.768000000000001</v>
      </c>
      <c r="Q616" s="39">
        <f t="shared" si="206"/>
        <v>24.192</v>
      </c>
      <c r="R616" s="39">
        <f t="shared" si="207"/>
        <v>9.6768000000000001</v>
      </c>
      <c r="S616" s="38">
        <f t="shared" si="208"/>
        <v>9.6767999999999993E-2</v>
      </c>
      <c r="T616" s="39">
        <f t="shared" si="209"/>
        <v>2.4191999999999998E-2</v>
      </c>
      <c r="U616" s="40">
        <f t="shared" si="210"/>
        <v>9.676800000000001E-3</v>
      </c>
    </row>
    <row r="617" spans="13:21" x14ac:dyDescent="0.3">
      <c r="M617" s="38">
        <f t="shared" si="202"/>
        <v>967.68</v>
      </c>
      <c r="N617" s="39">
        <f t="shared" si="203"/>
        <v>241.92</v>
      </c>
      <c r="O617" s="40">
        <f t="shared" si="204"/>
        <v>96.768000000000001</v>
      </c>
      <c r="P617" s="38">
        <f t="shared" si="205"/>
        <v>96.768000000000001</v>
      </c>
      <c r="Q617" s="39">
        <f t="shared" si="206"/>
        <v>24.192</v>
      </c>
      <c r="R617" s="39">
        <f t="shared" si="207"/>
        <v>9.6768000000000001</v>
      </c>
      <c r="S617" s="38">
        <f t="shared" si="208"/>
        <v>9.6767999999999993E-2</v>
      </c>
      <c r="T617" s="39">
        <f t="shared" si="209"/>
        <v>2.4191999999999998E-2</v>
      </c>
      <c r="U617" s="40">
        <f t="shared" si="210"/>
        <v>9.676800000000001E-3</v>
      </c>
    </row>
    <row r="618" spans="13:21" x14ac:dyDescent="0.3">
      <c r="M618" s="38">
        <f t="shared" si="202"/>
        <v>997.92</v>
      </c>
      <c r="N618" s="39">
        <f t="shared" si="203"/>
        <v>249.48</v>
      </c>
      <c r="O618" s="40">
        <f t="shared" si="204"/>
        <v>99.792000000000002</v>
      </c>
      <c r="P618" s="38">
        <f t="shared" si="205"/>
        <v>99.792000000000002</v>
      </c>
      <c r="Q618" s="39">
        <f t="shared" si="206"/>
        <v>24.948</v>
      </c>
      <c r="R618" s="39">
        <f t="shared" si="207"/>
        <v>9.9791999999999987</v>
      </c>
      <c r="S618" s="38">
        <f t="shared" si="208"/>
        <v>9.9791999999999992E-2</v>
      </c>
      <c r="T618" s="39">
        <f t="shared" si="209"/>
        <v>2.4947999999999998E-2</v>
      </c>
      <c r="U618" s="40">
        <f t="shared" si="210"/>
        <v>9.9792000000000006E-3</v>
      </c>
    </row>
    <row r="619" spans="13:21" x14ac:dyDescent="0.3">
      <c r="M619" s="38">
        <f t="shared" si="202"/>
        <v>830.59199999999998</v>
      </c>
      <c r="N619" s="39">
        <f t="shared" si="203"/>
        <v>207.648</v>
      </c>
      <c r="O619" s="40">
        <f t="shared" si="204"/>
        <v>83.059200000000004</v>
      </c>
      <c r="P619" s="38">
        <f t="shared" si="205"/>
        <v>83.059200000000004</v>
      </c>
      <c r="Q619" s="39">
        <f t="shared" si="206"/>
        <v>20.764800000000001</v>
      </c>
      <c r="R619" s="39">
        <f t="shared" si="207"/>
        <v>8.3059199999999986</v>
      </c>
      <c r="S619" s="38">
        <f t="shared" si="208"/>
        <v>8.30592E-2</v>
      </c>
      <c r="T619" s="39">
        <f t="shared" si="209"/>
        <v>2.07648E-2</v>
      </c>
      <c r="U619" s="40">
        <f t="shared" si="210"/>
        <v>8.3059199999999996E-3</v>
      </c>
    </row>
    <row r="620" spans="13:21" x14ac:dyDescent="0.3">
      <c r="M620" s="38">
        <f t="shared" si="202"/>
        <v>854.78399999999999</v>
      </c>
      <c r="N620" s="39">
        <f t="shared" si="203"/>
        <v>213.696</v>
      </c>
      <c r="O620" s="40">
        <f t="shared" si="204"/>
        <v>85.478400000000008</v>
      </c>
      <c r="P620" s="38">
        <f t="shared" si="205"/>
        <v>85.478400000000008</v>
      </c>
      <c r="Q620" s="39">
        <f t="shared" si="206"/>
        <v>21.369600000000002</v>
      </c>
      <c r="R620" s="39">
        <f t="shared" si="207"/>
        <v>8.547839999999999</v>
      </c>
      <c r="S620" s="38">
        <f t="shared" si="208"/>
        <v>8.5478399999999996E-2</v>
      </c>
      <c r="T620" s="39">
        <f t="shared" si="209"/>
        <v>2.1369599999999999E-2</v>
      </c>
      <c r="U620" s="40">
        <f t="shared" si="210"/>
        <v>8.547840000000001E-3</v>
      </c>
    </row>
    <row r="621" spans="13:21" x14ac:dyDescent="0.3">
      <c r="M621" s="38">
        <f t="shared" si="202"/>
        <v>854.78399999999999</v>
      </c>
      <c r="N621" s="39">
        <f t="shared" si="203"/>
        <v>213.696</v>
      </c>
      <c r="O621" s="40">
        <f t="shared" si="204"/>
        <v>85.478400000000008</v>
      </c>
      <c r="P621" s="38">
        <f t="shared" si="205"/>
        <v>85.478400000000008</v>
      </c>
      <c r="Q621" s="39">
        <f t="shared" si="206"/>
        <v>21.369600000000002</v>
      </c>
      <c r="R621" s="39">
        <f t="shared" si="207"/>
        <v>8.547839999999999</v>
      </c>
      <c r="S621" s="38">
        <f t="shared" si="208"/>
        <v>8.5478399999999996E-2</v>
      </c>
      <c r="T621" s="39">
        <f t="shared" si="209"/>
        <v>2.1369599999999999E-2</v>
      </c>
      <c r="U621" s="40">
        <f t="shared" si="210"/>
        <v>8.547840000000001E-3</v>
      </c>
    </row>
    <row r="622" spans="13:21" x14ac:dyDescent="0.3">
      <c r="M622" s="38">
        <f t="shared" si="202"/>
        <v>878.976</v>
      </c>
      <c r="N622" s="39">
        <f t="shared" si="203"/>
        <v>219.744</v>
      </c>
      <c r="O622" s="40">
        <f t="shared" si="204"/>
        <v>87.897599999999997</v>
      </c>
      <c r="P622" s="38">
        <f t="shared" si="205"/>
        <v>87.897599999999997</v>
      </c>
      <c r="Q622" s="39">
        <f t="shared" si="206"/>
        <v>21.974399999999999</v>
      </c>
      <c r="R622" s="39">
        <f t="shared" si="207"/>
        <v>8.7897599999999994</v>
      </c>
      <c r="S622" s="38">
        <f t="shared" si="208"/>
        <v>8.7897599999999992E-2</v>
      </c>
      <c r="T622" s="39">
        <f t="shared" si="209"/>
        <v>2.1974399999999998E-2</v>
      </c>
      <c r="U622" s="40">
        <f t="shared" si="210"/>
        <v>8.7897600000000006E-3</v>
      </c>
    </row>
    <row r="623" spans="13:21" x14ac:dyDescent="0.3">
      <c r="M623" s="38">
        <f t="shared" si="202"/>
        <v>878.976</v>
      </c>
      <c r="N623" s="39">
        <f t="shared" si="203"/>
        <v>219.744</v>
      </c>
      <c r="O623" s="40">
        <f t="shared" si="204"/>
        <v>87.897599999999997</v>
      </c>
      <c r="P623" s="38">
        <f t="shared" si="205"/>
        <v>87.897599999999997</v>
      </c>
      <c r="Q623" s="39">
        <f t="shared" si="206"/>
        <v>21.974399999999999</v>
      </c>
      <c r="R623" s="39">
        <f t="shared" si="207"/>
        <v>8.7897599999999994</v>
      </c>
      <c r="S623" s="38">
        <f t="shared" si="208"/>
        <v>8.7897599999999992E-2</v>
      </c>
      <c r="T623" s="39">
        <f t="shared" si="209"/>
        <v>2.1974399999999998E-2</v>
      </c>
      <c r="U623" s="40">
        <f t="shared" si="210"/>
        <v>8.7897600000000006E-3</v>
      </c>
    </row>
    <row r="624" spans="13:21" x14ac:dyDescent="0.3">
      <c r="M624" s="38">
        <f t="shared" si="202"/>
        <v>927.3599999999999</v>
      </c>
      <c r="N624" s="39">
        <f t="shared" si="203"/>
        <v>231.83999999999997</v>
      </c>
      <c r="O624" s="40">
        <f t="shared" si="204"/>
        <v>92.73599999999999</v>
      </c>
      <c r="P624" s="38">
        <f t="shared" si="205"/>
        <v>92.73599999999999</v>
      </c>
      <c r="Q624" s="39">
        <f t="shared" si="206"/>
        <v>23.183999999999997</v>
      </c>
      <c r="R624" s="39">
        <f t="shared" si="207"/>
        <v>9.2735999999999983</v>
      </c>
      <c r="S624" s="38">
        <f t="shared" si="208"/>
        <v>9.2735999999999985E-2</v>
      </c>
      <c r="T624" s="39">
        <f t="shared" si="209"/>
        <v>2.3183999999999996E-2</v>
      </c>
      <c r="U624" s="40">
        <f t="shared" si="210"/>
        <v>9.2735999999999999E-3</v>
      </c>
    </row>
    <row r="625" spans="13:21" x14ac:dyDescent="0.3">
      <c r="M625" s="38">
        <f t="shared" si="202"/>
        <v>935.42399999999998</v>
      </c>
      <c r="N625" s="39">
        <f t="shared" si="203"/>
        <v>233.85599999999999</v>
      </c>
      <c r="O625" s="40">
        <f t="shared" si="204"/>
        <v>93.542400000000001</v>
      </c>
      <c r="P625" s="38">
        <f t="shared" si="205"/>
        <v>93.542400000000001</v>
      </c>
      <c r="Q625" s="39">
        <f t="shared" si="206"/>
        <v>23.3856</v>
      </c>
      <c r="R625" s="39">
        <f t="shared" si="207"/>
        <v>9.354239999999999</v>
      </c>
      <c r="S625" s="38">
        <f t="shared" si="208"/>
        <v>9.3542399999999998E-2</v>
      </c>
      <c r="T625" s="39">
        <f t="shared" si="209"/>
        <v>2.3385599999999999E-2</v>
      </c>
      <c r="U625" s="40">
        <f t="shared" si="210"/>
        <v>9.3542399999999998E-3</v>
      </c>
    </row>
    <row r="626" spans="13:21" x14ac:dyDescent="0.3">
      <c r="M626" s="38">
        <f t="shared" si="202"/>
        <v>935.42399999999998</v>
      </c>
      <c r="N626" s="39">
        <f t="shared" si="203"/>
        <v>233.85599999999999</v>
      </c>
      <c r="O626" s="40">
        <f t="shared" si="204"/>
        <v>93.542400000000001</v>
      </c>
      <c r="P626" s="38">
        <f t="shared" si="205"/>
        <v>93.542400000000001</v>
      </c>
      <c r="Q626" s="39">
        <f t="shared" si="206"/>
        <v>23.3856</v>
      </c>
      <c r="R626" s="39">
        <f t="shared" si="207"/>
        <v>9.354239999999999</v>
      </c>
      <c r="S626" s="38">
        <f t="shared" si="208"/>
        <v>9.3542399999999998E-2</v>
      </c>
      <c r="T626" s="39">
        <f t="shared" si="209"/>
        <v>2.3385599999999999E-2</v>
      </c>
      <c r="U626" s="40">
        <f t="shared" si="210"/>
        <v>9.3542399999999998E-3</v>
      </c>
    </row>
    <row r="627" spans="13:21" x14ac:dyDescent="0.3">
      <c r="M627" s="38">
        <f t="shared" si="202"/>
        <v>983.80799999999999</v>
      </c>
      <c r="N627" s="39">
        <f t="shared" si="203"/>
        <v>245.952</v>
      </c>
      <c r="O627" s="40">
        <f t="shared" si="204"/>
        <v>98.380799999999994</v>
      </c>
      <c r="P627" s="38">
        <f t="shared" si="205"/>
        <v>98.380799999999994</v>
      </c>
      <c r="Q627" s="39">
        <f t="shared" si="206"/>
        <v>24.595199999999998</v>
      </c>
      <c r="R627" s="39">
        <f t="shared" si="207"/>
        <v>9.8380799999999997</v>
      </c>
      <c r="S627" s="38">
        <f t="shared" si="208"/>
        <v>9.838079999999999E-2</v>
      </c>
      <c r="T627" s="39">
        <f t="shared" si="209"/>
        <v>2.4595199999999998E-2</v>
      </c>
      <c r="U627" s="40">
        <f t="shared" si="210"/>
        <v>9.8380800000000008E-3</v>
      </c>
    </row>
    <row r="628" spans="13:21" x14ac:dyDescent="0.3">
      <c r="M628" s="38">
        <f t="shared" si="202"/>
        <v>983.80799999999999</v>
      </c>
      <c r="N628" s="39">
        <f t="shared" si="203"/>
        <v>245.952</v>
      </c>
      <c r="O628" s="40">
        <f t="shared" si="204"/>
        <v>98.380799999999994</v>
      </c>
      <c r="P628" s="38">
        <f t="shared" si="205"/>
        <v>98.380799999999994</v>
      </c>
      <c r="Q628" s="39">
        <f t="shared" si="206"/>
        <v>24.595199999999998</v>
      </c>
      <c r="R628" s="39">
        <f t="shared" si="207"/>
        <v>9.8380799999999997</v>
      </c>
      <c r="S628" s="38">
        <f t="shared" si="208"/>
        <v>9.838079999999999E-2</v>
      </c>
      <c r="T628" s="39">
        <f t="shared" si="209"/>
        <v>2.4595199999999998E-2</v>
      </c>
      <c r="U628" s="40">
        <f t="shared" si="210"/>
        <v>9.8380800000000008E-3</v>
      </c>
    </row>
    <row r="629" spans="13:21" x14ac:dyDescent="0.3">
      <c r="M629" s="38">
        <f t="shared" si="202"/>
        <v>1016.0639999999999</v>
      </c>
      <c r="N629" s="39">
        <f t="shared" si="203"/>
        <v>254.01599999999996</v>
      </c>
      <c r="O629" s="40">
        <f t="shared" si="204"/>
        <v>101.60639999999999</v>
      </c>
      <c r="P629" s="38">
        <f t="shared" si="205"/>
        <v>101.60639999999999</v>
      </c>
      <c r="Q629" s="39">
        <f t="shared" si="206"/>
        <v>25.401599999999998</v>
      </c>
      <c r="R629" s="39">
        <f t="shared" si="207"/>
        <v>10.160639999999999</v>
      </c>
      <c r="S629" s="38">
        <f t="shared" si="208"/>
        <v>0.10160639999999999</v>
      </c>
      <c r="T629" s="39">
        <f t="shared" si="209"/>
        <v>2.5401599999999996E-2</v>
      </c>
      <c r="U629" s="40">
        <f t="shared" si="210"/>
        <v>1.016064E-2</v>
      </c>
    </row>
    <row r="630" spans="13:21" x14ac:dyDescent="0.3">
      <c r="M630" s="38">
        <f t="shared" si="202"/>
        <v>1016.0639999999999</v>
      </c>
      <c r="N630" s="39">
        <f t="shared" si="203"/>
        <v>254.01599999999996</v>
      </c>
      <c r="O630" s="40">
        <f t="shared" si="204"/>
        <v>101.60639999999999</v>
      </c>
      <c r="P630" s="38">
        <f t="shared" si="205"/>
        <v>101.60639999999999</v>
      </c>
      <c r="Q630" s="39">
        <f t="shared" si="206"/>
        <v>25.401599999999998</v>
      </c>
      <c r="R630" s="39">
        <f t="shared" si="207"/>
        <v>10.160639999999999</v>
      </c>
      <c r="S630" s="38">
        <f t="shared" si="208"/>
        <v>0.10160639999999999</v>
      </c>
      <c r="T630" s="39">
        <f t="shared" si="209"/>
        <v>2.5401599999999996E-2</v>
      </c>
      <c r="U630" s="40">
        <f t="shared" si="210"/>
        <v>1.016064E-2</v>
      </c>
    </row>
    <row r="631" spans="13:21" x14ac:dyDescent="0.3">
      <c r="M631" s="38">
        <f t="shared" si="202"/>
        <v>1040.2559999999999</v>
      </c>
      <c r="N631" s="39">
        <f t="shared" si="203"/>
        <v>260.06399999999996</v>
      </c>
      <c r="O631" s="40">
        <f t="shared" si="204"/>
        <v>104.0256</v>
      </c>
      <c r="P631" s="38">
        <f t="shared" si="205"/>
        <v>104.0256</v>
      </c>
      <c r="Q631" s="39">
        <f t="shared" si="206"/>
        <v>26.006399999999999</v>
      </c>
      <c r="R631" s="39">
        <f t="shared" si="207"/>
        <v>10.402559999999999</v>
      </c>
      <c r="S631" s="38">
        <f t="shared" si="208"/>
        <v>0.10402559999999998</v>
      </c>
      <c r="T631" s="39">
        <f t="shared" si="209"/>
        <v>2.6006399999999995E-2</v>
      </c>
      <c r="U631" s="40">
        <f t="shared" si="210"/>
        <v>1.040256E-2</v>
      </c>
    </row>
    <row r="632" spans="13:21" x14ac:dyDescent="0.3">
      <c r="M632" s="38">
        <f t="shared" si="202"/>
        <v>1044.2879999999998</v>
      </c>
      <c r="N632" s="39">
        <f t="shared" si="203"/>
        <v>261.07199999999995</v>
      </c>
      <c r="O632" s="40">
        <f t="shared" si="204"/>
        <v>104.42879999999998</v>
      </c>
      <c r="P632" s="38">
        <f t="shared" si="205"/>
        <v>104.42879999999998</v>
      </c>
      <c r="Q632" s="39">
        <f t="shared" si="206"/>
        <v>26.107199999999995</v>
      </c>
      <c r="R632" s="39">
        <f t="shared" si="207"/>
        <v>10.442879999999999</v>
      </c>
      <c r="S632" s="38">
        <f t="shared" si="208"/>
        <v>0.10442879999999997</v>
      </c>
      <c r="T632" s="39">
        <f t="shared" si="209"/>
        <v>2.6107199999999994E-2</v>
      </c>
      <c r="U632" s="40">
        <f t="shared" si="210"/>
        <v>1.044288E-2</v>
      </c>
    </row>
    <row r="633" spans="13:21" x14ac:dyDescent="0.3">
      <c r="M633" s="38">
        <f t="shared" si="202"/>
        <v>1145.088</v>
      </c>
      <c r="N633" s="39">
        <f t="shared" si="203"/>
        <v>286.27199999999999</v>
      </c>
      <c r="O633" s="40">
        <f t="shared" si="204"/>
        <v>114.50879999999999</v>
      </c>
      <c r="P633" s="38">
        <f t="shared" si="205"/>
        <v>114.50879999999999</v>
      </c>
      <c r="Q633" s="39">
        <f t="shared" si="206"/>
        <v>28.627199999999998</v>
      </c>
      <c r="R633" s="39">
        <f t="shared" si="207"/>
        <v>11.450879999999998</v>
      </c>
      <c r="S633" s="38">
        <f t="shared" si="208"/>
        <v>0.11450879999999998</v>
      </c>
      <c r="T633" s="39">
        <f t="shared" si="209"/>
        <v>2.8627199999999995E-2</v>
      </c>
      <c r="U633" s="40">
        <f t="shared" si="210"/>
        <v>1.145088E-2</v>
      </c>
    </row>
    <row r="634" spans="13:21" x14ac:dyDescent="0.3">
      <c r="M634" s="38">
        <f t="shared" si="202"/>
        <v>940.60799999999983</v>
      </c>
      <c r="N634" s="39">
        <f t="shared" si="203"/>
        <v>235.15199999999996</v>
      </c>
      <c r="O634" s="40">
        <f t="shared" si="204"/>
        <v>94.060799999999986</v>
      </c>
      <c r="P634" s="38">
        <f t="shared" si="205"/>
        <v>94.060799999999986</v>
      </c>
      <c r="Q634" s="39">
        <f t="shared" si="206"/>
        <v>23.515199999999997</v>
      </c>
      <c r="R634" s="39">
        <f t="shared" si="207"/>
        <v>9.4060799999999976</v>
      </c>
      <c r="S634" s="38">
        <f t="shared" si="208"/>
        <v>9.4060799999999986E-2</v>
      </c>
      <c r="T634" s="39">
        <f t="shared" si="209"/>
        <v>2.3515199999999997E-2</v>
      </c>
      <c r="U634" s="40">
        <f t="shared" si="210"/>
        <v>9.406079999999999E-3</v>
      </c>
    </row>
    <row r="635" spans="13:21" x14ac:dyDescent="0.3">
      <c r="M635" s="38">
        <f t="shared" si="202"/>
        <v>960.4799999999999</v>
      </c>
      <c r="N635" s="39">
        <f t="shared" si="203"/>
        <v>240.11999999999998</v>
      </c>
      <c r="O635" s="40">
        <f t="shared" si="204"/>
        <v>96.047999999999988</v>
      </c>
      <c r="P635" s="38">
        <f t="shared" si="205"/>
        <v>96.047999999999988</v>
      </c>
      <c r="Q635" s="39">
        <f t="shared" si="206"/>
        <v>24.011999999999997</v>
      </c>
      <c r="R635" s="39">
        <f t="shared" si="207"/>
        <v>9.6047999999999991</v>
      </c>
      <c r="S635" s="38">
        <f t="shared" si="208"/>
        <v>9.6047999999999981E-2</v>
      </c>
      <c r="T635" s="39">
        <f t="shared" si="209"/>
        <v>2.4011999999999995E-2</v>
      </c>
      <c r="U635" s="40">
        <f t="shared" si="210"/>
        <v>9.6047999999999984E-3</v>
      </c>
    </row>
    <row r="636" spans="13:21" x14ac:dyDescent="0.3">
      <c r="M636" s="38">
        <f t="shared" si="202"/>
        <v>967.10399999999993</v>
      </c>
      <c r="N636" s="39">
        <f t="shared" si="203"/>
        <v>241.77599999999998</v>
      </c>
      <c r="O636" s="40">
        <f t="shared" si="204"/>
        <v>96.710399999999993</v>
      </c>
      <c r="P636" s="38">
        <f t="shared" si="205"/>
        <v>96.710399999999993</v>
      </c>
      <c r="Q636" s="39">
        <f t="shared" si="206"/>
        <v>24.177599999999998</v>
      </c>
      <c r="R636" s="39">
        <f t="shared" si="207"/>
        <v>9.6710399999999979</v>
      </c>
      <c r="S636" s="38">
        <f t="shared" si="208"/>
        <v>9.6710399999999988E-2</v>
      </c>
      <c r="T636" s="39">
        <f t="shared" si="209"/>
        <v>2.4177599999999997E-2</v>
      </c>
      <c r="U636" s="40">
        <f t="shared" si="210"/>
        <v>9.6710399999999988E-3</v>
      </c>
    </row>
    <row r="637" spans="13:21" x14ac:dyDescent="0.3">
      <c r="M637" s="38">
        <f t="shared" si="202"/>
        <v>967.10399999999993</v>
      </c>
      <c r="N637" s="39">
        <f t="shared" si="203"/>
        <v>241.77599999999998</v>
      </c>
      <c r="O637" s="40">
        <f t="shared" si="204"/>
        <v>96.710399999999993</v>
      </c>
      <c r="P637" s="38">
        <f t="shared" si="205"/>
        <v>96.710399999999993</v>
      </c>
      <c r="Q637" s="39">
        <f t="shared" si="206"/>
        <v>24.177599999999998</v>
      </c>
      <c r="R637" s="39">
        <f t="shared" si="207"/>
        <v>9.6710399999999979</v>
      </c>
      <c r="S637" s="38">
        <f t="shared" si="208"/>
        <v>9.6710399999999988E-2</v>
      </c>
      <c r="T637" s="39">
        <f t="shared" si="209"/>
        <v>2.4177599999999997E-2</v>
      </c>
      <c r="U637" s="40">
        <f t="shared" si="210"/>
        <v>9.6710399999999988E-3</v>
      </c>
    </row>
    <row r="638" spans="13:21" x14ac:dyDescent="0.3">
      <c r="M638" s="38">
        <f t="shared" si="202"/>
        <v>1013.4719999999999</v>
      </c>
      <c r="N638" s="39">
        <f t="shared" si="203"/>
        <v>253.36799999999997</v>
      </c>
      <c r="O638" s="40">
        <f t="shared" si="204"/>
        <v>101.34719999999999</v>
      </c>
      <c r="P638" s="38">
        <f t="shared" si="205"/>
        <v>101.34719999999999</v>
      </c>
      <c r="Q638" s="39">
        <f t="shared" si="206"/>
        <v>25.336799999999997</v>
      </c>
      <c r="R638" s="39">
        <f t="shared" si="207"/>
        <v>10.134719999999998</v>
      </c>
      <c r="S638" s="38">
        <f t="shared" si="208"/>
        <v>0.10134719999999998</v>
      </c>
      <c r="T638" s="39">
        <f t="shared" si="209"/>
        <v>2.5336799999999996E-2</v>
      </c>
      <c r="U638" s="40">
        <f t="shared" si="210"/>
        <v>1.013472E-2</v>
      </c>
    </row>
    <row r="639" spans="13:21" x14ac:dyDescent="0.3">
      <c r="M639" s="38">
        <f t="shared" si="202"/>
        <v>1119.4559999999999</v>
      </c>
      <c r="N639" s="39">
        <f t="shared" si="203"/>
        <v>279.86399999999998</v>
      </c>
      <c r="O639" s="40">
        <f t="shared" si="204"/>
        <v>111.94559999999998</v>
      </c>
      <c r="P639" s="38">
        <f t="shared" si="205"/>
        <v>111.94559999999998</v>
      </c>
      <c r="Q639" s="39">
        <f t="shared" si="206"/>
        <v>27.986399999999996</v>
      </c>
      <c r="R639" s="39">
        <f t="shared" si="207"/>
        <v>11.194559999999999</v>
      </c>
      <c r="S639" s="38">
        <f t="shared" si="208"/>
        <v>0.11194559999999998</v>
      </c>
      <c r="T639" s="39">
        <f t="shared" si="209"/>
        <v>2.7986399999999995E-2</v>
      </c>
      <c r="U639" s="40">
        <f t="shared" si="210"/>
        <v>1.1194559999999999E-2</v>
      </c>
    </row>
    <row r="640" spans="13:21" x14ac:dyDescent="0.3">
      <c r="M640" s="38">
        <f t="shared" si="202"/>
        <v>1139.328</v>
      </c>
      <c r="N640" s="39">
        <f t="shared" si="203"/>
        <v>284.83199999999999</v>
      </c>
      <c r="O640" s="40">
        <f t="shared" si="204"/>
        <v>113.93279999999999</v>
      </c>
      <c r="P640" s="38">
        <f t="shared" si="205"/>
        <v>113.93279999999999</v>
      </c>
      <c r="Q640" s="39">
        <f t="shared" si="206"/>
        <v>28.483199999999997</v>
      </c>
      <c r="R640" s="39">
        <f t="shared" si="207"/>
        <v>11.393279999999999</v>
      </c>
      <c r="S640" s="38">
        <f t="shared" si="208"/>
        <v>0.11393279999999999</v>
      </c>
      <c r="T640" s="39">
        <f t="shared" si="209"/>
        <v>2.8483199999999997E-2</v>
      </c>
      <c r="U640" s="40">
        <f t="shared" si="210"/>
        <v>1.1393279999999999E-2</v>
      </c>
    </row>
    <row r="641" spans="13:21" x14ac:dyDescent="0.3">
      <c r="M641" s="38">
        <f t="shared" si="202"/>
        <v>1139.328</v>
      </c>
      <c r="N641" s="39">
        <f t="shared" si="203"/>
        <v>284.83199999999999</v>
      </c>
      <c r="O641" s="40">
        <f t="shared" si="204"/>
        <v>113.93279999999999</v>
      </c>
      <c r="P641" s="38">
        <f t="shared" si="205"/>
        <v>113.93279999999999</v>
      </c>
      <c r="Q641" s="39">
        <f t="shared" si="206"/>
        <v>28.483199999999997</v>
      </c>
      <c r="R641" s="39">
        <f t="shared" si="207"/>
        <v>11.393279999999999</v>
      </c>
      <c r="S641" s="38">
        <f t="shared" si="208"/>
        <v>0.11393279999999999</v>
      </c>
      <c r="T641" s="39">
        <f t="shared" si="209"/>
        <v>2.8483199999999997E-2</v>
      </c>
      <c r="U641" s="40">
        <f t="shared" si="210"/>
        <v>1.1393279999999999E-2</v>
      </c>
    </row>
    <row r="642" spans="13:21" x14ac:dyDescent="0.3">
      <c r="M642" s="38">
        <f t="shared" si="202"/>
        <v>1139.328</v>
      </c>
      <c r="N642" s="39">
        <f t="shared" si="203"/>
        <v>284.83199999999999</v>
      </c>
      <c r="O642" s="40">
        <f t="shared" si="204"/>
        <v>113.93279999999999</v>
      </c>
      <c r="P642" s="38">
        <f t="shared" si="205"/>
        <v>113.93279999999999</v>
      </c>
      <c r="Q642" s="39">
        <f t="shared" si="206"/>
        <v>28.483199999999997</v>
      </c>
      <c r="R642" s="39">
        <f t="shared" si="207"/>
        <v>11.393279999999999</v>
      </c>
      <c r="S642" s="38">
        <f t="shared" si="208"/>
        <v>0.11393279999999999</v>
      </c>
      <c r="T642" s="39">
        <f t="shared" si="209"/>
        <v>2.8483199999999997E-2</v>
      </c>
      <c r="U642" s="40">
        <f t="shared" si="210"/>
        <v>1.1393279999999999E-2</v>
      </c>
    </row>
    <row r="643" spans="13:21" x14ac:dyDescent="0.3">
      <c r="M643" s="38">
        <f t="shared" si="202"/>
        <v>1546.56</v>
      </c>
      <c r="N643" s="39">
        <f t="shared" si="203"/>
        <v>386.64</v>
      </c>
      <c r="O643" s="40">
        <f t="shared" si="204"/>
        <v>154.65600000000001</v>
      </c>
      <c r="P643" s="38">
        <f t="shared" si="205"/>
        <v>154.65600000000001</v>
      </c>
      <c r="Q643" s="39">
        <f t="shared" si="206"/>
        <v>38.664000000000001</v>
      </c>
      <c r="R643" s="39">
        <f t="shared" si="207"/>
        <v>15.4656</v>
      </c>
      <c r="S643" s="38">
        <f t="shared" si="208"/>
        <v>0.15465599999999999</v>
      </c>
      <c r="T643" s="39">
        <f t="shared" si="209"/>
        <v>3.8663999999999997E-2</v>
      </c>
      <c r="U643" s="40">
        <f t="shared" si="210"/>
        <v>1.5465600000000001E-2</v>
      </c>
    </row>
    <row r="644" spans="13:21" x14ac:dyDescent="0.3">
      <c r="M644" s="38">
        <f t="shared" si="202"/>
        <v>1563.84</v>
      </c>
      <c r="N644" s="39">
        <f t="shared" si="203"/>
        <v>390.96</v>
      </c>
      <c r="O644" s="40">
        <f t="shared" si="204"/>
        <v>156.38399999999999</v>
      </c>
      <c r="P644" s="38">
        <f t="shared" si="205"/>
        <v>156.38399999999999</v>
      </c>
      <c r="Q644" s="39">
        <f t="shared" si="206"/>
        <v>39.095999999999997</v>
      </c>
      <c r="R644" s="39">
        <f t="shared" si="207"/>
        <v>15.638399999999999</v>
      </c>
      <c r="S644" s="38">
        <f t="shared" si="208"/>
        <v>0.156384</v>
      </c>
      <c r="T644" s="39">
        <f t="shared" si="209"/>
        <v>3.9095999999999999E-2</v>
      </c>
      <c r="U644" s="40">
        <f t="shared" si="210"/>
        <v>1.56384E-2</v>
      </c>
    </row>
    <row r="645" spans="13:21" x14ac:dyDescent="0.3">
      <c r="M645" s="38">
        <f t="shared" ref="M645:M648" si="211">IF(G151="","",G151*36)</f>
        <v>1624.32</v>
      </c>
      <c r="N645" s="39">
        <f t="shared" ref="N645:N648" si="212">IF(G151="","",G151*9)</f>
        <v>406.08</v>
      </c>
      <c r="O645" s="40">
        <f t="shared" ref="O645:O648" si="213">IF(G151="","",G151*3.6)</f>
        <v>162.43199999999999</v>
      </c>
      <c r="P645" s="38">
        <f t="shared" ref="P645:P648" si="214">IF(G151="","",G151*3.6)</f>
        <v>162.43199999999999</v>
      </c>
      <c r="Q645" s="39">
        <f t="shared" ref="Q645:Q648" si="215">IF(G151="","",G151*0.9)</f>
        <v>40.607999999999997</v>
      </c>
      <c r="R645" s="39">
        <f t="shared" ref="R645:R648" si="216">IF(G151="","",G151*0.36)</f>
        <v>16.243199999999998</v>
      </c>
      <c r="S645" s="38">
        <f t="shared" ref="S645:S648" si="217">IF(G151="","",G151*(0.0036))</f>
        <v>0.16243199999999999</v>
      </c>
      <c r="T645" s="39">
        <f t="shared" ref="T645:T648" si="218">IF(G151="","",G151*(0.0009))</f>
        <v>4.0607999999999998E-2</v>
      </c>
      <c r="U645" s="40">
        <f t="shared" ref="U645:U648" si="219">IF(G151="","",G151*(0.00036))</f>
        <v>1.6243199999999999E-2</v>
      </c>
    </row>
    <row r="646" spans="13:21" x14ac:dyDescent="0.3">
      <c r="M646" s="38">
        <f t="shared" si="211"/>
        <v>1771.1999999999998</v>
      </c>
      <c r="N646" s="39">
        <f t="shared" si="212"/>
        <v>442.79999999999995</v>
      </c>
      <c r="O646" s="40">
        <f t="shared" si="213"/>
        <v>177.11999999999998</v>
      </c>
      <c r="P646" s="38">
        <f t="shared" si="214"/>
        <v>177.11999999999998</v>
      </c>
      <c r="Q646" s="39">
        <f t="shared" si="215"/>
        <v>44.279999999999994</v>
      </c>
      <c r="R646" s="39">
        <f t="shared" si="216"/>
        <v>17.711999999999996</v>
      </c>
      <c r="S646" s="38">
        <f t="shared" si="217"/>
        <v>0.17711999999999997</v>
      </c>
      <c r="T646" s="39">
        <f t="shared" si="218"/>
        <v>4.4279999999999993E-2</v>
      </c>
      <c r="U646" s="40">
        <f t="shared" si="219"/>
        <v>1.7711999999999999E-2</v>
      </c>
    </row>
    <row r="647" spans="13:21" x14ac:dyDescent="0.3">
      <c r="M647" s="38">
        <f t="shared" si="211"/>
        <v>1918.08</v>
      </c>
      <c r="N647" s="39">
        <f t="shared" si="212"/>
        <v>479.52</v>
      </c>
      <c r="O647" s="40">
        <f t="shared" si="213"/>
        <v>191.80800000000002</v>
      </c>
      <c r="P647" s="38">
        <f t="shared" si="214"/>
        <v>191.80800000000002</v>
      </c>
      <c r="Q647" s="39">
        <f t="shared" si="215"/>
        <v>47.952000000000005</v>
      </c>
      <c r="R647" s="39">
        <f t="shared" si="216"/>
        <v>19.180800000000001</v>
      </c>
      <c r="S647" s="38">
        <f t="shared" si="217"/>
        <v>0.19180800000000001</v>
      </c>
      <c r="T647" s="39">
        <f t="shared" si="218"/>
        <v>4.7952000000000002E-2</v>
      </c>
      <c r="U647" s="40">
        <f t="shared" si="219"/>
        <v>1.9180800000000001E-2</v>
      </c>
    </row>
    <row r="648" spans="13:21" x14ac:dyDescent="0.3">
      <c r="M648" s="38">
        <f t="shared" si="211"/>
        <v>3144.96</v>
      </c>
      <c r="N648" s="39">
        <f t="shared" si="212"/>
        <v>786.24</v>
      </c>
      <c r="O648" s="40">
        <f t="shared" si="213"/>
        <v>314.49599999999998</v>
      </c>
      <c r="P648" s="38">
        <f t="shared" si="214"/>
        <v>314.49599999999998</v>
      </c>
      <c r="Q648" s="39">
        <f t="shared" si="215"/>
        <v>78.623999999999995</v>
      </c>
      <c r="R648" s="39">
        <f t="shared" si="216"/>
        <v>31.4496</v>
      </c>
      <c r="S648" s="38">
        <f t="shared" si="217"/>
        <v>0.314496</v>
      </c>
      <c r="T648" s="39">
        <f t="shared" si="218"/>
        <v>7.8623999999999999E-2</v>
      </c>
      <c r="U648" s="40">
        <f t="shared" si="219"/>
        <v>3.1449600000000001E-2</v>
      </c>
    </row>
    <row r="649" spans="13:21" x14ac:dyDescent="0.3">
      <c r="M649" s="38">
        <f t="shared" ref="M649:M680" si="220">IF(H55="","",H55*36)</f>
        <v>112.32000000000001</v>
      </c>
      <c r="N649" s="39">
        <f t="shared" ref="N649:N680" si="221">IF(H55="","",H55*9)</f>
        <v>28.080000000000002</v>
      </c>
      <c r="O649" s="40">
        <f t="shared" ref="O649:O680" si="222">IF(H55="","",H55*3.6)</f>
        <v>11.232000000000001</v>
      </c>
      <c r="P649" s="38">
        <f t="shared" ref="P649:P680" si="223">IF(H55="","",H55*3.6)</f>
        <v>11.232000000000001</v>
      </c>
      <c r="Q649" s="39">
        <f t="shared" ref="Q649:Q680" si="224">IF(H55="","",H55*0.9)</f>
        <v>2.8080000000000003</v>
      </c>
      <c r="R649" s="39">
        <f t="shared" ref="R649:R680" si="225">IF(H55="","",H55*0.36)</f>
        <v>1.1232</v>
      </c>
      <c r="S649" s="38">
        <f t="shared" ref="S649:S680" si="226">IF(H55="","",H55*(0.0036))</f>
        <v>1.1232000000000001E-2</v>
      </c>
      <c r="T649" s="39">
        <f t="shared" ref="T649:T680" si="227">IF(H55="","",H55*(0.0009))</f>
        <v>2.8080000000000002E-3</v>
      </c>
      <c r="U649" s="40">
        <f t="shared" ref="U649:U680" si="228">IF(H55="","",H55*(0.00036))</f>
        <v>1.1232000000000002E-3</v>
      </c>
    </row>
    <row r="650" spans="13:21" x14ac:dyDescent="0.3">
      <c r="M650" s="38">
        <f t="shared" si="220"/>
        <v>129.6</v>
      </c>
      <c r="N650" s="39">
        <f t="shared" si="221"/>
        <v>32.4</v>
      </c>
      <c r="O650" s="40">
        <f t="shared" si="222"/>
        <v>12.959999999999999</v>
      </c>
      <c r="P650" s="38">
        <f t="shared" si="223"/>
        <v>12.959999999999999</v>
      </c>
      <c r="Q650" s="39">
        <f t="shared" si="224"/>
        <v>3.2399999999999998</v>
      </c>
      <c r="R650" s="39">
        <f t="shared" si="225"/>
        <v>1.2959999999999998</v>
      </c>
      <c r="S650" s="38">
        <f t="shared" si="226"/>
        <v>1.2959999999999998E-2</v>
      </c>
      <c r="T650" s="39">
        <f t="shared" si="227"/>
        <v>3.2399999999999994E-3</v>
      </c>
      <c r="U650" s="40">
        <f t="shared" si="228"/>
        <v>1.2960000000000001E-3</v>
      </c>
    </row>
    <row r="651" spans="13:21" x14ac:dyDescent="0.3">
      <c r="M651" s="38">
        <f t="shared" si="220"/>
        <v>129.6</v>
      </c>
      <c r="N651" s="39">
        <f t="shared" si="221"/>
        <v>32.4</v>
      </c>
      <c r="O651" s="40">
        <f t="shared" si="222"/>
        <v>12.959999999999999</v>
      </c>
      <c r="P651" s="38">
        <f t="shared" si="223"/>
        <v>12.959999999999999</v>
      </c>
      <c r="Q651" s="39">
        <f t="shared" si="224"/>
        <v>3.2399999999999998</v>
      </c>
      <c r="R651" s="39">
        <f t="shared" si="225"/>
        <v>1.2959999999999998</v>
      </c>
      <c r="S651" s="38">
        <f t="shared" si="226"/>
        <v>1.2959999999999998E-2</v>
      </c>
      <c r="T651" s="39">
        <f t="shared" si="227"/>
        <v>3.2399999999999994E-3</v>
      </c>
      <c r="U651" s="40">
        <f t="shared" si="228"/>
        <v>1.2960000000000001E-3</v>
      </c>
    </row>
    <row r="652" spans="13:21" x14ac:dyDescent="0.3">
      <c r="M652" s="38">
        <f t="shared" si="220"/>
        <v>129.6</v>
      </c>
      <c r="N652" s="39">
        <f t="shared" si="221"/>
        <v>32.4</v>
      </c>
      <c r="O652" s="40">
        <f t="shared" si="222"/>
        <v>12.959999999999999</v>
      </c>
      <c r="P652" s="38">
        <f t="shared" si="223"/>
        <v>12.959999999999999</v>
      </c>
      <c r="Q652" s="39">
        <f t="shared" si="224"/>
        <v>3.2399999999999998</v>
      </c>
      <c r="R652" s="39">
        <f t="shared" si="225"/>
        <v>1.2959999999999998</v>
      </c>
      <c r="S652" s="38">
        <f t="shared" si="226"/>
        <v>1.2959999999999998E-2</v>
      </c>
      <c r="T652" s="39">
        <f t="shared" si="227"/>
        <v>3.2399999999999994E-3</v>
      </c>
      <c r="U652" s="40">
        <f t="shared" si="228"/>
        <v>1.2960000000000001E-3</v>
      </c>
    </row>
    <row r="653" spans="13:21" x14ac:dyDescent="0.3">
      <c r="M653" s="38">
        <f t="shared" si="220"/>
        <v>1016.928</v>
      </c>
      <c r="N653" s="39">
        <f t="shared" si="221"/>
        <v>254.232</v>
      </c>
      <c r="O653" s="40">
        <f t="shared" si="222"/>
        <v>101.69280000000001</v>
      </c>
      <c r="P653" s="38">
        <f t="shared" si="223"/>
        <v>101.69280000000001</v>
      </c>
      <c r="Q653" s="39">
        <f t="shared" si="224"/>
        <v>25.423200000000001</v>
      </c>
      <c r="R653" s="39">
        <f t="shared" si="225"/>
        <v>10.169280000000001</v>
      </c>
      <c r="S653" s="38">
        <f t="shared" si="226"/>
        <v>0.1016928</v>
      </c>
      <c r="T653" s="39">
        <f t="shared" si="227"/>
        <v>2.54232E-2</v>
      </c>
      <c r="U653" s="40">
        <f t="shared" si="228"/>
        <v>1.0169280000000001E-2</v>
      </c>
    </row>
    <row r="654" spans="13:21" x14ac:dyDescent="0.3">
      <c r="M654" s="38">
        <f t="shared" si="220"/>
        <v>1016.928</v>
      </c>
      <c r="N654" s="39">
        <f t="shared" si="221"/>
        <v>254.232</v>
      </c>
      <c r="O654" s="40">
        <f t="shared" si="222"/>
        <v>101.69280000000001</v>
      </c>
      <c r="P654" s="38">
        <f t="shared" si="223"/>
        <v>101.69280000000001</v>
      </c>
      <c r="Q654" s="39">
        <f t="shared" si="224"/>
        <v>25.423200000000001</v>
      </c>
      <c r="R654" s="39">
        <f t="shared" si="225"/>
        <v>10.169280000000001</v>
      </c>
      <c r="S654" s="38">
        <f t="shared" si="226"/>
        <v>0.1016928</v>
      </c>
      <c r="T654" s="39">
        <f t="shared" si="227"/>
        <v>2.54232E-2</v>
      </c>
      <c r="U654" s="40">
        <f t="shared" si="228"/>
        <v>1.0169280000000001E-2</v>
      </c>
    </row>
    <row r="655" spans="13:21" x14ac:dyDescent="0.3">
      <c r="M655" s="38">
        <f t="shared" si="220"/>
        <v>1109.3759999999997</v>
      </c>
      <c r="N655" s="39">
        <f t="shared" si="221"/>
        <v>277.34399999999994</v>
      </c>
      <c r="O655" s="40">
        <f t="shared" si="222"/>
        <v>110.93759999999999</v>
      </c>
      <c r="P655" s="38">
        <f t="shared" si="223"/>
        <v>110.93759999999999</v>
      </c>
      <c r="Q655" s="39">
        <f t="shared" si="224"/>
        <v>27.734399999999997</v>
      </c>
      <c r="R655" s="39">
        <f t="shared" si="225"/>
        <v>11.093759999999998</v>
      </c>
      <c r="S655" s="38">
        <f t="shared" si="226"/>
        <v>0.11093759999999998</v>
      </c>
      <c r="T655" s="39">
        <f t="shared" si="227"/>
        <v>2.7734399999999996E-2</v>
      </c>
      <c r="U655" s="40">
        <f t="shared" si="228"/>
        <v>1.1093759999999999E-2</v>
      </c>
    </row>
    <row r="656" spans="13:21" x14ac:dyDescent="0.3">
      <c r="M656" s="38">
        <f t="shared" si="220"/>
        <v>1109.3759999999997</v>
      </c>
      <c r="N656" s="39">
        <f t="shared" si="221"/>
        <v>277.34399999999994</v>
      </c>
      <c r="O656" s="40">
        <f t="shared" si="222"/>
        <v>110.93759999999999</v>
      </c>
      <c r="P656" s="38">
        <f t="shared" si="223"/>
        <v>110.93759999999999</v>
      </c>
      <c r="Q656" s="39">
        <f t="shared" si="224"/>
        <v>27.734399999999997</v>
      </c>
      <c r="R656" s="39">
        <f t="shared" si="225"/>
        <v>11.093759999999998</v>
      </c>
      <c r="S656" s="38">
        <f t="shared" si="226"/>
        <v>0.11093759999999998</v>
      </c>
      <c r="T656" s="39">
        <f t="shared" si="227"/>
        <v>2.7734399999999996E-2</v>
      </c>
      <c r="U656" s="40">
        <f t="shared" si="228"/>
        <v>1.1093759999999999E-2</v>
      </c>
    </row>
    <row r="657" spans="13:21" x14ac:dyDescent="0.3">
      <c r="M657" s="38">
        <f t="shared" si="220"/>
        <v>1232.6400000000001</v>
      </c>
      <c r="N657" s="39">
        <f t="shared" si="221"/>
        <v>308.16000000000003</v>
      </c>
      <c r="O657" s="40">
        <f t="shared" si="222"/>
        <v>123.26400000000001</v>
      </c>
      <c r="P657" s="38">
        <f t="shared" si="223"/>
        <v>123.26400000000001</v>
      </c>
      <c r="Q657" s="39">
        <f t="shared" si="224"/>
        <v>30.816000000000003</v>
      </c>
      <c r="R657" s="39">
        <f t="shared" si="225"/>
        <v>12.3264</v>
      </c>
      <c r="S657" s="38">
        <f t="shared" si="226"/>
        <v>0.123264</v>
      </c>
      <c r="T657" s="39">
        <f t="shared" si="227"/>
        <v>3.0816E-2</v>
      </c>
      <c r="U657" s="40">
        <f t="shared" si="228"/>
        <v>1.2326400000000001E-2</v>
      </c>
    </row>
    <row r="658" spans="13:21" x14ac:dyDescent="0.3">
      <c r="M658" s="38">
        <f t="shared" si="220"/>
        <v>1232.6400000000001</v>
      </c>
      <c r="N658" s="39">
        <f t="shared" si="221"/>
        <v>308.16000000000003</v>
      </c>
      <c r="O658" s="40">
        <f t="shared" si="222"/>
        <v>123.26400000000001</v>
      </c>
      <c r="P658" s="38">
        <f t="shared" si="223"/>
        <v>123.26400000000001</v>
      </c>
      <c r="Q658" s="39">
        <f t="shared" si="224"/>
        <v>30.816000000000003</v>
      </c>
      <c r="R658" s="39">
        <f t="shared" si="225"/>
        <v>12.3264</v>
      </c>
      <c r="S658" s="38">
        <f t="shared" si="226"/>
        <v>0.123264</v>
      </c>
      <c r="T658" s="39">
        <f t="shared" si="227"/>
        <v>3.0816E-2</v>
      </c>
      <c r="U658" s="40">
        <f t="shared" si="228"/>
        <v>1.2326400000000001E-2</v>
      </c>
    </row>
    <row r="659" spans="13:21" x14ac:dyDescent="0.3">
      <c r="M659" s="38">
        <f t="shared" si="220"/>
        <v>1232.6400000000001</v>
      </c>
      <c r="N659" s="39">
        <f t="shared" si="221"/>
        <v>308.16000000000003</v>
      </c>
      <c r="O659" s="40">
        <f t="shared" si="222"/>
        <v>123.26400000000001</v>
      </c>
      <c r="P659" s="38">
        <f t="shared" si="223"/>
        <v>123.26400000000001</v>
      </c>
      <c r="Q659" s="39">
        <f t="shared" si="224"/>
        <v>30.816000000000003</v>
      </c>
      <c r="R659" s="39">
        <f t="shared" si="225"/>
        <v>12.3264</v>
      </c>
      <c r="S659" s="38">
        <f t="shared" si="226"/>
        <v>0.123264</v>
      </c>
      <c r="T659" s="39">
        <f t="shared" si="227"/>
        <v>3.0816E-2</v>
      </c>
      <c r="U659" s="40">
        <f t="shared" si="228"/>
        <v>1.2326400000000001E-2</v>
      </c>
    </row>
    <row r="660" spans="13:21" x14ac:dyDescent="0.3">
      <c r="M660" s="38">
        <f t="shared" si="220"/>
        <v>1325.088</v>
      </c>
      <c r="N660" s="39">
        <f t="shared" si="221"/>
        <v>331.27199999999999</v>
      </c>
      <c r="O660" s="40">
        <f t="shared" si="222"/>
        <v>132.50880000000001</v>
      </c>
      <c r="P660" s="38">
        <f t="shared" si="223"/>
        <v>132.50880000000001</v>
      </c>
      <c r="Q660" s="39">
        <f t="shared" si="224"/>
        <v>33.127200000000002</v>
      </c>
      <c r="R660" s="39">
        <f t="shared" si="225"/>
        <v>13.250879999999999</v>
      </c>
      <c r="S660" s="38">
        <f t="shared" si="226"/>
        <v>0.13250879999999998</v>
      </c>
      <c r="T660" s="39">
        <f t="shared" si="227"/>
        <v>3.3127199999999996E-2</v>
      </c>
      <c r="U660" s="40">
        <f t="shared" si="228"/>
        <v>1.3250880000000001E-2</v>
      </c>
    </row>
    <row r="661" spans="13:21" x14ac:dyDescent="0.3">
      <c r="M661" s="38">
        <f t="shared" si="220"/>
        <v>928.80000000000007</v>
      </c>
      <c r="N661" s="39">
        <f t="shared" si="221"/>
        <v>232.20000000000002</v>
      </c>
      <c r="O661" s="40">
        <f t="shared" si="222"/>
        <v>92.88000000000001</v>
      </c>
      <c r="P661" s="38">
        <f t="shared" si="223"/>
        <v>92.88000000000001</v>
      </c>
      <c r="Q661" s="39">
        <f t="shared" si="224"/>
        <v>23.220000000000002</v>
      </c>
      <c r="R661" s="39">
        <f t="shared" si="225"/>
        <v>9.2880000000000003</v>
      </c>
      <c r="S661" s="38">
        <f t="shared" si="226"/>
        <v>9.2880000000000004E-2</v>
      </c>
      <c r="T661" s="39">
        <f t="shared" si="227"/>
        <v>2.3220000000000001E-2</v>
      </c>
      <c r="U661" s="40">
        <f t="shared" si="228"/>
        <v>9.2880000000000011E-3</v>
      </c>
    </row>
    <row r="662" spans="13:21" x14ac:dyDescent="0.3">
      <c r="M662" s="38">
        <f t="shared" si="220"/>
        <v>928.80000000000007</v>
      </c>
      <c r="N662" s="39">
        <f t="shared" si="221"/>
        <v>232.20000000000002</v>
      </c>
      <c r="O662" s="40">
        <f t="shared" si="222"/>
        <v>92.88000000000001</v>
      </c>
      <c r="P662" s="38">
        <f t="shared" si="223"/>
        <v>92.88000000000001</v>
      </c>
      <c r="Q662" s="39">
        <f t="shared" si="224"/>
        <v>23.220000000000002</v>
      </c>
      <c r="R662" s="39">
        <f t="shared" si="225"/>
        <v>9.2880000000000003</v>
      </c>
      <c r="S662" s="38">
        <f t="shared" si="226"/>
        <v>9.2880000000000004E-2</v>
      </c>
      <c r="T662" s="39">
        <f t="shared" si="227"/>
        <v>2.3220000000000001E-2</v>
      </c>
      <c r="U662" s="40">
        <f t="shared" si="228"/>
        <v>9.2880000000000011E-3</v>
      </c>
    </row>
    <row r="663" spans="13:21" x14ac:dyDescent="0.3">
      <c r="M663" s="38">
        <f t="shared" si="220"/>
        <v>928.80000000000007</v>
      </c>
      <c r="N663" s="39">
        <f t="shared" si="221"/>
        <v>232.20000000000002</v>
      </c>
      <c r="O663" s="40">
        <f t="shared" si="222"/>
        <v>92.88000000000001</v>
      </c>
      <c r="P663" s="38">
        <f t="shared" si="223"/>
        <v>92.88000000000001</v>
      </c>
      <c r="Q663" s="39">
        <f t="shared" si="224"/>
        <v>23.220000000000002</v>
      </c>
      <c r="R663" s="39">
        <f t="shared" si="225"/>
        <v>9.2880000000000003</v>
      </c>
      <c r="S663" s="38">
        <f t="shared" si="226"/>
        <v>9.2880000000000004E-2</v>
      </c>
      <c r="T663" s="39">
        <f t="shared" si="227"/>
        <v>2.3220000000000001E-2</v>
      </c>
      <c r="U663" s="40">
        <f t="shared" si="228"/>
        <v>9.2880000000000011E-3</v>
      </c>
    </row>
    <row r="664" spans="13:21" x14ac:dyDescent="0.3">
      <c r="M664" s="38">
        <f t="shared" si="220"/>
        <v>993.6</v>
      </c>
      <c r="N664" s="39">
        <f t="shared" si="221"/>
        <v>248.4</v>
      </c>
      <c r="O664" s="40">
        <f t="shared" si="222"/>
        <v>99.360000000000014</v>
      </c>
      <c r="P664" s="38">
        <f t="shared" si="223"/>
        <v>99.360000000000014</v>
      </c>
      <c r="Q664" s="39">
        <f t="shared" si="224"/>
        <v>24.840000000000003</v>
      </c>
      <c r="R664" s="39">
        <f t="shared" si="225"/>
        <v>9.9359999999999999</v>
      </c>
      <c r="S664" s="38">
        <f t="shared" si="226"/>
        <v>9.9360000000000004E-2</v>
      </c>
      <c r="T664" s="39">
        <f t="shared" si="227"/>
        <v>2.4840000000000001E-2</v>
      </c>
      <c r="U664" s="40">
        <f t="shared" si="228"/>
        <v>9.9360000000000004E-3</v>
      </c>
    </row>
    <row r="665" spans="13:21" x14ac:dyDescent="0.3">
      <c r="M665" s="38">
        <f t="shared" si="220"/>
        <v>1015.1999999999999</v>
      </c>
      <c r="N665" s="39">
        <f t="shared" si="221"/>
        <v>253.79999999999998</v>
      </c>
      <c r="O665" s="40">
        <f t="shared" si="222"/>
        <v>101.52</v>
      </c>
      <c r="P665" s="38">
        <f t="shared" si="223"/>
        <v>101.52</v>
      </c>
      <c r="Q665" s="39">
        <f t="shared" si="224"/>
        <v>25.38</v>
      </c>
      <c r="R665" s="39">
        <f t="shared" si="225"/>
        <v>10.151999999999999</v>
      </c>
      <c r="S665" s="38">
        <f t="shared" si="226"/>
        <v>0.10152</v>
      </c>
      <c r="T665" s="39">
        <f t="shared" si="227"/>
        <v>2.538E-2</v>
      </c>
      <c r="U665" s="40">
        <f t="shared" si="228"/>
        <v>1.0152E-2</v>
      </c>
    </row>
    <row r="666" spans="13:21" x14ac:dyDescent="0.3">
      <c r="M666" s="38">
        <f t="shared" si="220"/>
        <v>1080</v>
      </c>
      <c r="N666" s="39">
        <f t="shared" si="221"/>
        <v>270</v>
      </c>
      <c r="O666" s="40">
        <f t="shared" si="222"/>
        <v>108</v>
      </c>
      <c r="P666" s="38">
        <f t="shared" si="223"/>
        <v>108</v>
      </c>
      <c r="Q666" s="39">
        <f t="shared" si="224"/>
        <v>27</v>
      </c>
      <c r="R666" s="39">
        <f t="shared" si="225"/>
        <v>10.799999999999999</v>
      </c>
      <c r="S666" s="38">
        <f t="shared" si="226"/>
        <v>0.108</v>
      </c>
      <c r="T666" s="39">
        <f t="shared" si="227"/>
        <v>2.7E-2</v>
      </c>
      <c r="U666" s="40">
        <f t="shared" si="228"/>
        <v>1.0800000000000001E-2</v>
      </c>
    </row>
    <row r="667" spans="13:21" x14ac:dyDescent="0.3">
      <c r="M667" s="38">
        <f t="shared" si="220"/>
        <v>1080</v>
      </c>
      <c r="N667" s="39">
        <f t="shared" si="221"/>
        <v>270</v>
      </c>
      <c r="O667" s="40">
        <f t="shared" si="222"/>
        <v>108</v>
      </c>
      <c r="P667" s="38">
        <f t="shared" si="223"/>
        <v>108</v>
      </c>
      <c r="Q667" s="39">
        <f t="shared" si="224"/>
        <v>27</v>
      </c>
      <c r="R667" s="39">
        <f t="shared" si="225"/>
        <v>10.799999999999999</v>
      </c>
      <c r="S667" s="38">
        <f t="shared" si="226"/>
        <v>0.108</v>
      </c>
      <c r="T667" s="39">
        <f t="shared" si="227"/>
        <v>2.7E-2</v>
      </c>
      <c r="U667" s="40">
        <f t="shared" si="228"/>
        <v>1.0800000000000001E-2</v>
      </c>
    </row>
    <row r="668" spans="13:21" x14ac:dyDescent="0.3">
      <c r="M668" s="38">
        <f t="shared" si="220"/>
        <v>1123.2</v>
      </c>
      <c r="N668" s="39">
        <f t="shared" si="221"/>
        <v>280.8</v>
      </c>
      <c r="O668" s="40">
        <f t="shared" si="222"/>
        <v>112.32000000000001</v>
      </c>
      <c r="P668" s="38">
        <f t="shared" si="223"/>
        <v>112.32000000000001</v>
      </c>
      <c r="Q668" s="39">
        <f t="shared" si="224"/>
        <v>28.080000000000002</v>
      </c>
      <c r="R668" s="39">
        <f t="shared" si="225"/>
        <v>11.232000000000001</v>
      </c>
      <c r="S668" s="38">
        <f t="shared" si="226"/>
        <v>0.11232</v>
      </c>
      <c r="T668" s="39">
        <f t="shared" si="227"/>
        <v>2.8080000000000001E-2</v>
      </c>
      <c r="U668" s="40">
        <f t="shared" si="228"/>
        <v>1.1232000000000002E-2</v>
      </c>
    </row>
    <row r="669" spans="13:21" x14ac:dyDescent="0.3">
      <c r="M669" s="38">
        <f t="shared" si="220"/>
        <v>1123.2</v>
      </c>
      <c r="N669" s="39">
        <f t="shared" si="221"/>
        <v>280.8</v>
      </c>
      <c r="O669" s="40">
        <f t="shared" si="222"/>
        <v>112.32000000000001</v>
      </c>
      <c r="P669" s="38">
        <f t="shared" si="223"/>
        <v>112.32000000000001</v>
      </c>
      <c r="Q669" s="39">
        <f t="shared" si="224"/>
        <v>28.080000000000002</v>
      </c>
      <c r="R669" s="39">
        <f t="shared" si="225"/>
        <v>11.232000000000001</v>
      </c>
      <c r="S669" s="38">
        <f t="shared" si="226"/>
        <v>0.11232</v>
      </c>
      <c r="T669" s="39">
        <f t="shared" si="227"/>
        <v>2.8080000000000001E-2</v>
      </c>
      <c r="U669" s="40">
        <f t="shared" si="228"/>
        <v>1.1232000000000002E-2</v>
      </c>
    </row>
    <row r="670" spans="13:21" x14ac:dyDescent="0.3">
      <c r="M670" s="38">
        <f t="shared" si="220"/>
        <v>1134</v>
      </c>
      <c r="N670" s="39">
        <f t="shared" si="221"/>
        <v>283.5</v>
      </c>
      <c r="O670" s="40">
        <f t="shared" si="222"/>
        <v>113.4</v>
      </c>
      <c r="P670" s="38">
        <f t="shared" si="223"/>
        <v>113.4</v>
      </c>
      <c r="Q670" s="39">
        <f t="shared" si="224"/>
        <v>28.35</v>
      </c>
      <c r="R670" s="39">
        <f t="shared" si="225"/>
        <v>11.34</v>
      </c>
      <c r="S670" s="38">
        <f t="shared" si="226"/>
        <v>0.1134</v>
      </c>
      <c r="T670" s="39">
        <f t="shared" si="227"/>
        <v>2.835E-2</v>
      </c>
      <c r="U670" s="40">
        <f t="shared" si="228"/>
        <v>1.1340000000000001E-2</v>
      </c>
    </row>
    <row r="671" spans="13:21" x14ac:dyDescent="0.3">
      <c r="M671" s="38">
        <f t="shared" si="220"/>
        <v>1134</v>
      </c>
      <c r="N671" s="39">
        <f t="shared" si="221"/>
        <v>283.5</v>
      </c>
      <c r="O671" s="40">
        <f t="shared" si="222"/>
        <v>113.4</v>
      </c>
      <c r="P671" s="38">
        <f t="shared" si="223"/>
        <v>113.4</v>
      </c>
      <c r="Q671" s="39">
        <f t="shared" si="224"/>
        <v>28.35</v>
      </c>
      <c r="R671" s="39">
        <f t="shared" si="225"/>
        <v>11.34</v>
      </c>
      <c r="S671" s="38">
        <f t="shared" si="226"/>
        <v>0.1134</v>
      </c>
      <c r="T671" s="39">
        <f t="shared" si="227"/>
        <v>2.835E-2</v>
      </c>
      <c r="U671" s="40">
        <f t="shared" si="228"/>
        <v>1.1340000000000001E-2</v>
      </c>
    </row>
    <row r="672" spans="13:21" x14ac:dyDescent="0.3">
      <c r="M672" s="38">
        <f t="shared" si="220"/>
        <v>1144.8</v>
      </c>
      <c r="N672" s="39">
        <f t="shared" si="221"/>
        <v>286.2</v>
      </c>
      <c r="O672" s="40">
        <f t="shared" si="222"/>
        <v>114.48</v>
      </c>
      <c r="P672" s="38">
        <f t="shared" si="223"/>
        <v>114.48</v>
      </c>
      <c r="Q672" s="39">
        <f t="shared" si="224"/>
        <v>28.62</v>
      </c>
      <c r="R672" s="39">
        <f t="shared" si="225"/>
        <v>11.448</v>
      </c>
      <c r="S672" s="38">
        <f t="shared" si="226"/>
        <v>0.11448</v>
      </c>
      <c r="T672" s="39">
        <f t="shared" si="227"/>
        <v>2.862E-2</v>
      </c>
      <c r="U672" s="40">
        <f t="shared" si="228"/>
        <v>1.1448000000000002E-2</v>
      </c>
    </row>
    <row r="673" spans="13:21" x14ac:dyDescent="0.3">
      <c r="M673" s="38">
        <f t="shared" si="220"/>
        <v>1144.8</v>
      </c>
      <c r="N673" s="39">
        <f t="shared" si="221"/>
        <v>286.2</v>
      </c>
      <c r="O673" s="40">
        <f t="shared" si="222"/>
        <v>114.48</v>
      </c>
      <c r="P673" s="38">
        <f t="shared" si="223"/>
        <v>114.48</v>
      </c>
      <c r="Q673" s="39">
        <f t="shared" si="224"/>
        <v>28.62</v>
      </c>
      <c r="R673" s="39">
        <f t="shared" si="225"/>
        <v>11.448</v>
      </c>
      <c r="S673" s="38">
        <f t="shared" si="226"/>
        <v>0.11448</v>
      </c>
      <c r="T673" s="39">
        <f t="shared" si="227"/>
        <v>2.862E-2</v>
      </c>
      <c r="U673" s="40">
        <f t="shared" si="228"/>
        <v>1.1448000000000002E-2</v>
      </c>
    </row>
    <row r="674" spans="13:21" x14ac:dyDescent="0.3">
      <c r="M674" s="38">
        <f t="shared" si="220"/>
        <v>1144.8</v>
      </c>
      <c r="N674" s="39">
        <f t="shared" si="221"/>
        <v>286.2</v>
      </c>
      <c r="O674" s="40">
        <f t="shared" si="222"/>
        <v>114.48</v>
      </c>
      <c r="P674" s="38">
        <f t="shared" si="223"/>
        <v>114.48</v>
      </c>
      <c r="Q674" s="39">
        <f t="shared" si="224"/>
        <v>28.62</v>
      </c>
      <c r="R674" s="39">
        <f t="shared" si="225"/>
        <v>11.448</v>
      </c>
      <c r="S674" s="38">
        <f t="shared" si="226"/>
        <v>0.11448</v>
      </c>
      <c r="T674" s="39">
        <f t="shared" si="227"/>
        <v>2.862E-2</v>
      </c>
      <c r="U674" s="40">
        <f t="shared" si="228"/>
        <v>1.1448000000000002E-2</v>
      </c>
    </row>
    <row r="675" spans="13:21" x14ac:dyDescent="0.3">
      <c r="M675" s="38">
        <f t="shared" si="220"/>
        <v>1274.3999999999999</v>
      </c>
      <c r="N675" s="39">
        <f t="shared" si="221"/>
        <v>318.59999999999997</v>
      </c>
      <c r="O675" s="40">
        <f t="shared" si="222"/>
        <v>127.44</v>
      </c>
      <c r="P675" s="38">
        <f t="shared" si="223"/>
        <v>127.44</v>
      </c>
      <c r="Q675" s="39">
        <f t="shared" si="224"/>
        <v>31.86</v>
      </c>
      <c r="R675" s="39">
        <f t="shared" si="225"/>
        <v>12.744</v>
      </c>
      <c r="S675" s="38">
        <f t="shared" si="226"/>
        <v>0.12744</v>
      </c>
      <c r="T675" s="39">
        <f t="shared" si="227"/>
        <v>3.1859999999999999E-2</v>
      </c>
      <c r="U675" s="40">
        <f t="shared" si="228"/>
        <v>1.2744E-2</v>
      </c>
    </row>
    <row r="676" spans="13:21" x14ac:dyDescent="0.3">
      <c r="M676" s="38">
        <f t="shared" si="220"/>
        <v>1296</v>
      </c>
      <c r="N676" s="39">
        <f t="shared" si="221"/>
        <v>324</v>
      </c>
      <c r="O676" s="40">
        <f t="shared" si="222"/>
        <v>129.6</v>
      </c>
      <c r="P676" s="38">
        <f t="shared" si="223"/>
        <v>129.6</v>
      </c>
      <c r="Q676" s="39">
        <f t="shared" si="224"/>
        <v>32.4</v>
      </c>
      <c r="R676" s="39">
        <f t="shared" si="225"/>
        <v>12.959999999999999</v>
      </c>
      <c r="S676" s="38">
        <f t="shared" si="226"/>
        <v>0.12959999999999999</v>
      </c>
      <c r="T676" s="39">
        <f t="shared" si="227"/>
        <v>3.2399999999999998E-2</v>
      </c>
      <c r="U676" s="40">
        <f t="shared" si="228"/>
        <v>1.2960000000000001E-2</v>
      </c>
    </row>
    <row r="677" spans="13:21" x14ac:dyDescent="0.3">
      <c r="M677" s="38">
        <f t="shared" si="220"/>
        <v>1296</v>
      </c>
      <c r="N677" s="39">
        <f t="shared" si="221"/>
        <v>324</v>
      </c>
      <c r="O677" s="40">
        <f t="shared" si="222"/>
        <v>129.6</v>
      </c>
      <c r="P677" s="38">
        <f t="shared" si="223"/>
        <v>129.6</v>
      </c>
      <c r="Q677" s="39">
        <f t="shared" si="224"/>
        <v>32.4</v>
      </c>
      <c r="R677" s="39">
        <f t="shared" si="225"/>
        <v>12.959999999999999</v>
      </c>
      <c r="S677" s="38">
        <f t="shared" si="226"/>
        <v>0.12959999999999999</v>
      </c>
      <c r="T677" s="39">
        <f t="shared" si="227"/>
        <v>3.2399999999999998E-2</v>
      </c>
      <c r="U677" s="40">
        <f t="shared" si="228"/>
        <v>1.2960000000000001E-2</v>
      </c>
    </row>
    <row r="678" spans="13:21" x14ac:dyDescent="0.3">
      <c r="M678" s="38">
        <f t="shared" si="220"/>
        <v>1360.8</v>
      </c>
      <c r="N678" s="39">
        <f t="shared" si="221"/>
        <v>340.2</v>
      </c>
      <c r="O678" s="40">
        <f t="shared" si="222"/>
        <v>136.07999999999998</v>
      </c>
      <c r="P678" s="38">
        <f t="shared" si="223"/>
        <v>136.07999999999998</v>
      </c>
      <c r="Q678" s="39">
        <f t="shared" si="224"/>
        <v>34.019999999999996</v>
      </c>
      <c r="R678" s="39">
        <f t="shared" si="225"/>
        <v>13.607999999999999</v>
      </c>
      <c r="S678" s="38">
        <f t="shared" si="226"/>
        <v>0.13607999999999998</v>
      </c>
      <c r="T678" s="39">
        <f t="shared" si="227"/>
        <v>3.4019999999999995E-2</v>
      </c>
      <c r="U678" s="40">
        <f t="shared" si="228"/>
        <v>1.3608E-2</v>
      </c>
    </row>
    <row r="679" spans="13:21" x14ac:dyDescent="0.3">
      <c r="M679" s="38">
        <f t="shared" si="220"/>
        <v>1360.8</v>
      </c>
      <c r="N679" s="39">
        <f t="shared" si="221"/>
        <v>340.2</v>
      </c>
      <c r="O679" s="40">
        <f t="shared" si="222"/>
        <v>136.07999999999998</v>
      </c>
      <c r="P679" s="38">
        <f t="shared" si="223"/>
        <v>136.07999999999998</v>
      </c>
      <c r="Q679" s="39">
        <f t="shared" si="224"/>
        <v>34.019999999999996</v>
      </c>
      <c r="R679" s="39">
        <f t="shared" si="225"/>
        <v>13.607999999999999</v>
      </c>
      <c r="S679" s="38">
        <f t="shared" si="226"/>
        <v>0.13607999999999998</v>
      </c>
      <c r="T679" s="39">
        <f t="shared" si="227"/>
        <v>3.4019999999999995E-2</v>
      </c>
      <c r="U679" s="40">
        <f t="shared" si="228"/>
        <v>1.3608E-2</v>
      </c>
    </row>
    <row r="680" spans="13:21" x14ac:dyDescent="0.3">
      <c r="M680" s="38">
        <f t="shared" si="220"/>
        <v>1045.44</v>
      </c>
      <c r="N680" s="39">
        <f t="shared" si="221"/>
        <v>261.36</v>
      </c>
      <c r="O680" s="40">
        <f t="shared" si="222"/>
        <v>104.54400000000001</v>
      </c>
      <c r="P680" s="38">
        <f t="shared" si="223"/>
        <v>104.54400000000001</v>
      </c>
      <c r="Q680" s="39">
        <f t="shared" si="224"/>
        <v>26.136000000000003</v>
      </c>
      <c r="R680" s="39">
        <f t="shared" si="225"/>
        <v>10.454400000000001</v>
      </c>
      <c r="S680" s="38">
        <f t="shared" si="226"/>
        <v>0.10454400000000001</v>
      </c>
      <c r="T680" s="39">
        <f t="shared" si="227"/>
        <v>2.6136000000000003E-2</v>
      </c>
      <c r="U680" s="40">
        <f t="shared" si="228"/>
        <v>1.0454400000000001E-2</v>
      </c>
    </row>
    <row r="681" spans="13:21" x14ac:dyDescent="0.3">
      <c r="M681" s="38">
        <f t="shared" ref="M681:M712" si="229">IF(H87="","",H87*36)</f>
        <v>1045.44</v>
      </c>
      <c r="N681" s="39">
        <f t="shared" ref="N681:N712" si="230">IF(H87="","",H87*9)</f>
        <v>261.36</v>
      </c>
      <c r="O681" s="40">
        <f t="shared" ref="O681:O712" si="231">IF(H87="","",H87*3.6)</f>
        <v>104.54400000000001</v>
      </c>
      <c r="P681" s="38">
        <f t="shared" ref="P681:P712" si="232">IF(H87="","",H87*3.6)</f>
        <v>104.54400000000001</v>
      </c>
      <c r="Q681" s="39">
        <f t="shared" ref="Q681:Q712" si="233">IF(H87="","",H87*0.9)</f>
        <v>26.136000000000003</v>
      </c>
      <c r="R681" s="39">
        <f t="shared" ref="R681:R712" si="234">IF(H87="","",H87*0.36)</f>
        <v>10.454400000000001</v>
      </c>
      <c r="S681" s="38">
        <f t="shared" ref="S681:S712" si="235">IF(H87="","",H87*(0.0036))</f>
        <v>0.10454400000000001</v>
      </c>
      <c r="T681" s="39">
        <f t="shared" ref="T681:T712" si="236">IF(H87="","",H87*(0.0009))</f>
        <v>2.6136000000000003E-2</v>
      </c>
      <c r="U681" s="40">
        <f t="shared" ref="U681:U712" si="237">IF(H87="","",H87*(0.00036))</f>
        <v>1.0454400000000001E-2</v>
      </c>
    </row>
    <row r="682" spans="13:21" x14ac:dyDescent="0.3">
      <c r="M682" s="38">
        <f t="shared" si="229"/>
        <v>1045.44</v>
      </c>
      <c r="N682" s="39">
        <f t="shared" si="230"/>
        <v>261.36</v>
      </c>
      <c r="O682" s="40">
        <f t="shared" si="231"/>
        <v>104.54400000000001</v>
      </c>
      <c r="P682" s="38">
        <f t="shared" si="232"/>
        <v>104.54400000000001</v>
      </c>
      <c r="Q682" s="39">
        <f t="shared" si="233"/>
        <v>26.136000000000003</v>
      </c>
      <c r="R682" s="39">
        <f t="shared" si="234"/>
        <v>10.454400000000001</v>
      </c>
      <c r="S682" s="38">
        <f t="shared" si="235"/>
        <v>0.10454400000000001</v>
      </c>
      <c r="T682" s="39">
        <f t="shared" si="236"/>
        <v>2.6136000000000003E-2</v>
      </c>
      <c r="U682" s="40">
        <f t="shared" si="237"/>
        <v>1.0454400000000001E-2</v>
      </c>
    </row>
    <row r="683" spans="13:21" x14ac:dyDescent="0.3">
      <c r="M683" s="38">
        <f t="shared" si="229"/>
        <v>1092.96</v>
      </c>
      <c r="N683" s="39">
        <f t="shared" si="230"/>
        <v>273.24</v>
      </c>
      <c r="O683" s="40">
        <f t="shared" si="231"/>
        <v>109.29600000000001</v>
      </c>
      <c r="P683" s="38">
        <f t="shared" si="232"/>
        <v>109.29600000000001</v>
      </c>
      <c r="Q683" s="39">
        <f t="shared" si="233"/>
        <v>27.324000000000002</v>
      </c>
      <c r="R683" s="39">
        <f t="shared" si="234"/>
        <v>10.929599999999999</v>
      </c>
      <c r="S683" s="38">
        <f t="shared" si="235"/>
        <v>0.10929599999999999</v>
      </c>
      <c r="T683" s="39">
        <f t="shared" si="236"/>
        <v>2.7323999999999998E-2</v>
      </c>
      <c r="U683" s="40">
        <f t="shared" si="237"/>
        <v>1.0929600000000001E-2</v>
      </c>
    </row>
    <row r="684" spans="13:21" x14ac:dyDescent="0.3">
      <c r="M684" s="38">
        <f t="shared" si="229"/>
        <v>1140.48</v>
      </c>
      <c r="N684" s="39">
        <f t="shared" si="230"/>
        <v>285.12</v>
      </c>
      <c r="O684" s="40">
        <f t="shared" si="231"/>
        <v>114.048</v>
      </c>
      <c r="P684" s="38">
        <f t="shared" si="232"/>
        <v>114.048</v>
      </c>
      <c r="Q684" s="39">
        <f t="shared" si="233"/>
        <v>28.512</v>
      </c>
      <c r="R684" s="39">
        <f t="shared" si="234"/>
        <v>11.4048</v>
      </c>
      <c r="S684" s="38">
        <f t="shared" si="235"/>
        <v>0.114048</v>
      </c>
      <c r="T684" s="39">
        <f t="shared" si="236"/>
        <v>2.8511999999999999E-2</v>
      </c>
      <c r="U684" s="40">
        <f t="shared" si="237"/>
        <v>1.1404800000000001E-2</v>
      </c>
    </row>
    <row r="685" spans="13:21" x14ac:dyDescent="0.3">
      <c r="M685" s="38">
        <f t="shared" si="229"/>
        <v>1140.48</v>
      </c>
      <c r="N685" s="39">
        <f t="shared" si="230"/>
        <v>285.12</v>
      </c>
      <c r="O685" s="40">
        <f t="shared" si="231"/>
        <v>114.048</v>
      </c>
      <c r="P685" s="38">
        <f t="shared" si="232"/>
        <v>114.048</v>
      </c>
      <c r="Q685" s="39">
        <f t="shared" si="233"/>
        <v>28.512</v>
      </c>
      <c r="R685" s="39">
        <f t="shared" si="234"/>
        <v>11.4048</v>
      </c>
      <c r="S685" s="38">
        <f t="shared" si="235"/>
        <v>0.114048</v>
      </c>
      <c r="T685" s="39">
        <f t="shared" si="236"/>
        <v>2.8511999999999999E-2</v>
      </c>
      <c r="U685" s="40">
        <f t="shared" si="237"/>
        <v>1.1404800000000001E-2</v>
      </c>
    </row>
    <row r="686" spans="13:21" x14ac:dyDescent="0.3">
      <c r="M686" s="38">
        <f t="shared" si="229"/>
        <v>1156.32</v>
      </c>
      <c r="N686" s="39">
        <f t="shared" si="230"/>
        <v>289.08</v>
      </c>
      <c r="O686" s="40">
        <f t="shared" si="231"/>
        <v>115.63199999999999</v>
      </c>
      <c r="P686" s="38">
        <f t="shared" si="232"/>
        <v>115.63199999999999</v>
      </c>
      <c r="Q686" s="39">
        <f t="shared" si="233"/>
        <v>28.907999999999998</v>
      </c>
      <c r="R686" s="39">
        <f t="shared" si="234"/>
        <v>11.563199999999998</v>
      </c>
      <c r="S686" s="38">
        <f t="shared" si="235"/>
        <v>0.11563199999999998</v>
      </c>
      <c r="T686" s="39">
        <f t="shared" si="236"/>
        <v>2.8907999999999996E-2</v>
      </c>
      <c r="U686" s="40">
        <f t="shared" si="237"/>
        <v>1.1563199999999999E-2</v>
      </c>
    </row>
    <row r="687" spans="13:21" x14ac:dyDescent="0.3">
      <c r="M687" s="38">
        <f t="shared" si="229"/>
        <v>1203.8399999999999</v>
      </c>
      <c r="N687" s="39">
        <f t="shared" si="230"/>
        <v>300.95999999999998</v>
      </c>
      <c r="O687" s="40">
        <f t="shared" si="231"/>
        <v>120.384</v>
      </c>
      <c r="P687" s="38">
        <f t="shared" si="232"/>
        <v>120.384</v>
      </c>
      <c r="Q687" s="39">
        <f t="shared" si="233"/>
        <v>30.096</v>
      </c>
      <c r="R687" s="39">
        <f t="shared" si="234"/>
        <v>12.038399999999999</v>
      </c>
      <c r="S687" s="38">
        <f t="shared" si="235"/>
        <v>0.12038399999999999</v>
      </c>
      <c r="T687" s="39">
        <f t="shared" si="236"/>
        <v>3.0095999999999998E-2</v>
      </c>
      <c r="U687" s="40">
        <f t="shared" si="237"/>
        <v>1.2038399999999999E-2</v>
      </c>
    </row>
    <row r="688" spans="13:21" x14ac:dyDescent="0.3">
      <c r="M688" s="38">
        <f t="shared" si="229"/>
        <v>1203.8399999999999</v>
      </c>
      <c r="N688" s="39">
        <f t="shared" si="230"/>
        <v>300.95999999999998</v>
      </c>
      <c r="O688" s="40">
        <f t="shared" si="231"/>
        <v>120.384</v>
      </c>
      <c r="P688" s="38">
        <f t="shared" si="232"/>
        <v>120.384</v>
      </c>
      <c r="Q688" s="39">
        <f t="shared" si="233"/>
        <v>30.096</v>
      </c>
      <c r="R688" s="39">
        <f t="shared" si="234"/>
        <v>12.038399999999999</v>
      </c>
      <c r="S688" s="38">
        <f t="shared" si="235"/>
        <v>0.12038399999999999</v>
      </c>
      <c r="T688" s="39">
        <f t="shared" si="236"/>
        <v>3.0095999999999998E-2</v>
      </c>
      <c r="U688" s="40">
        <f t="shared" si="237"/>
        <v>1.2038399999999999E-2</v>
      </c>
    </row>
    <row r="689" spans="13:21" x14ac:dyDescent="0.3">
      <c r="M689" s="38">
        <f t="shared" si="229"/>
        <v>1203.8399999999999</v>
      </c>
      <c r="N689" s="39">
        <f t="shared" si="230"/>
        <v>300.95999999999998</v>
      </c>
      <c r="O689" s="40">
        <f t="shared" si="231"/>
        <v>120.384</v>
      </c>
      <c r="P689" s="38">
        <f t="shared" si="232"/>
        <v>120.384</v>
      </c>
      <c r="Q689" s="39">
        <f t="shared" si="233"/>
        <v>30.096</v>
      </c>
      <c r="R689" s="39">
        <f t="shared" si="234"/>
        <v>12.038399999999999</v>
      </c>
      <c r="S689" s="38">
        <f t="shared" si="235"/>
        <v>0.12038399999999999</v>
      </c>
      <c r="T689" s="39">
        <f t="shared" si="236"/>
        <v>3.0095999999999998E-2</v>
      </c>
      <c r="U689" s="40">
        <f t="shared" si="237"/>
        <v>1.2038399999999999E-2</v>
      </c>
    </row>
    <row r="690" spans="13:21" x14ac:dyDescent="0.3">
      <c r="M690" s="38">
        <f t="shared" si="229"/>
        <v>1203.8399999999999</v>
      </c>
      <c r="N690" s="39">
        <f t="shared" si="230"/>
        <v>300.95999999999998</v>
      </c>
      <c r="O690" s="40">
        <f t="shared" si="231"/>
        <v>120.384</v>
      </c>
      <c r="P690" s="38">
        <f t="shared" si="232"/>
        <v>120.384</v>
      </c>
      <c r="Q690" s="39">
        <f t="shared" si="233"/>
        <v>30.096</v>
      </c>
      <c r="R690" s="39">
        <f t="shared" si="234"/>
        <v>12.038399999999999</v>
      </c>
      <c r="S690" s="38">
        <f t="shared" si="235"/>
        <v>0.12038399999999999</v>
      </c>
      <c r="T690" s="39">
        <f t="shared" si="236"/>
        <v>3.0095999999999998E-2</v>
      </c>
      <c r="U690" s="40">
        <f t="shared" si="237"/>
        <v>1.2038399999999999E-2</v>
      </c>
    </row>
    <row r="691" spans="13:21" x14ac:dyDescent="0.3">
      <c r="M691" s="38">
        <f t="shared" si="229"/>
        <v>1203.8399999999999</v>
      </c>
      <c r="N691" s="39">
        <f t="shared" si="230"/>
        <v>300.95999999999998</v>
      </c>
      <c r="O691" s="40">
        <f t="shared" si="231"/>
        <v>120.384</v>
      </c>
      <c r="P691" s="38">
        <f t="shared" si="232"/>
        <v>120.384</v>
      </c>
      <c r="Q691" s="39">
        <f t="shared" si="233"/>
        <v>30.096</v>
      </c>
      <c r="R691" s="39">
        <f t="shared" si="234"/>
        <v>12.038399999999999</v>
      </c>
      <c r="S691" s="38">
        <f t="shared" si="235"/>
        <v>0.12038399999999999</v>
      </c>
      <c r="T691" s="39">
        <f t="shared" si="236"/>
        <v>3.0095999999999998E-2</v>
      </c>
      <c r="U691" s="40">
        <f t="shared" si="237"/>
        <v>1.2038399999999999E-2</v>
      </c>
    </row>
    <row r="692" spans="13:21" x14ac:dyDescent="0.3">
      <c r="M692" s="38">
        <f t="shared" si="229"/>
        <v>1251.3600000000001</v>
      </c>
      <c r="N692" s="39">
        <f t="shared" si="230"/>
        <v>312.84000000000003</v>
      </c>
      <c r="O692" s="40">
        <f t="shared" si="231"/>
        <v>125.13600000000002</v>
      </c>
      <c r="P692" s="38">
        <f t="shared" si="232"/>
        <v>125.13600000000002</v>
      </c>
      <c r="Q692" s="39">
        <f t="shared" si="233"/>
        <v>31.284000000000006</v>
      </c>
      <c r="R692" s="39">
        <f t="shared" si="234"/>
        <v>12.513600000000002</v>
      </c>
      <c r="S692" s="38">
        <f t="shared" si="235"/>
        <v>0.12513600000000002</v>
      </c>
      <c r="T692" s="39">
        <f t="shared" si="236"/>
        <v>3.1284000000000006E-2</v>
      </c>
      <c r="U692" s="40">
        <f t="shared" si="237"/>
        <v>1.2513600000000003E-2</v>
      </c>
    </row>
    <row r="693" spans="13:21" x14ac:dyDescent="0.3">
      <c r="M693" s="38">
        <f t="shared" si="229"/>
        <v>1267.2</v>
      </c>
      <c r="N693" s="39">
        <f t="shared" si="230"/>
        <v>316.8</v>
      </c>
      <c r="O693" s="40">
        <f t="shared" si="231"/>
        <v>126.72000000000001</v>
      </c>
      <c r="P693" s="38">
        <f t="shared" si="232"/>
        <v>126.72000000000001</v>
      </c>
      <c r="Q693" s="39">
        <f t="shared" si="233"/>
        <v>31.680000000000003</v>
      </c>
      <c r="R693" s="39">
        <f t="shared" si="234"/>
        <v>12.672000000000001</v>
      </c>
      <c r="S693" s="38">
        <f t="shared" si="235"/>
        <v>0.12672</v>
      </c>
      <c r="T693" s="39">
        <f t="shared" si="236"/>
        <v>3.168E-2</v>
      </c>
      <c r="U693" s="40">
        <f t="shared" si="237"/>
        <v>1.2672000000000001E-2</v>
      </c>
    </row>
    <row r="694" spans="13:21" x14ac:dyDescent="0.3">
      <c r="M694" s="38">
        <f t="shared" si="229"/>
        <v>1267.2</v>
      </c>
      <c r="N694" s="39">
        <f t="shared" si="230"/>
        <v>316.8</v>
      </c>
      <c r="O694" s="40">
        <f t="shared" si="231"/>
        <v>126.72000000000001</v>
      </c>
      <c r="P694" s="38">
        <f t="shared" si="232"/>
        <v>126.72000000000001</v>
      </c>
      <c r="Q694" s="39">
        <f t="shared" si="233"/>
        <v>31.680000000000003</v>
      </c>
      <c r="R694" s="39">
        <f t="shared" si="234"/>
        <v>12.672000000000001</v>
      </c>
      <c r="S694" s="38">
        <f t="shared" si="235"/>
        <v>0.12672</v>
      </c>
      <c r="T694" s="39">
        <f t="shared" si="236"/>
        <v>3.168E-2</v>
      </c>
      <c r="U694" s="40">
        <f t="shared" si="237"/>
        <v>1.2672000000000001E-2</v>
      </c>
    </row>
    <row r="695" spans="13:21" x14ac:dyDescent="0.3">
      <c r="M695" s="38">
        <f t="shared" si="229"/>
        <v>1298.8799999999999</v>
      </c>
      <c r="N695" s="39">
        <f t="shared" si="230"/>
        <v>324.71999999999997</v>
      </c>
      <c r="O695" s="40">
        <f t="shared" si="231"/>
        <v>129.88800000000001</v>
      </c>
      <c r="P695" s="38">
        <f t="shared" si="232"/>
        <v>129.88800000000001</v>
      </c>
      <c r="Q695" s="39">
        <f t="shared" si="233"/>
        <v>32.472000000000001</v>
      </c>
      <c r="R695" s="39">
        <f t="shared" si="234"/>
        <v>12.988799999999999</v>
      </c>
      <c r="S695" s="38">
        <f t="shared" si="235"/>
        <v>0.129888</v>
      </c>
      <c r="T695" s="39">
        <f t="shared" si="236"/>
        <v>3.2472000000000001E-2</v>
      </c>
      <c r="U695" s="40">
        <f t="shared" si="237"/>
        <v>1.29888E-2</v>
      </c>
    </row>
    <row r="696" spans="13:21" x14ac:dyDescent="0.3">
      <c r="M696" s="38">
        <f t="shared" si="229"/>
        <v>826.56</v>
      </c>
      <c r="N696" s="39">
        <f t="shared" si="230"/>
        <v>206.64</v>
      </c>
      <c r="O696" s="40">
        <f t="shared" si="231"/>
        <v>82.655999999999992</v>
      </c>
      <c r="P696" s="38">
        <f t="shared" si="232"/>
        <v>82.655999999999992</v>
      </c>
      <c r="Q696" s="39">
        <f t="shared" si="233"/>
        <v>20.663999999999998</v>
      </c>
      <c r="R696" s="39">
        <f t="shared" si="234"/>
        <v>8.2655999999999992</v>
      </c>
      <c r="S696" s="38">
        <f t="shared" si="235"/>
        <v>8.2655999999999993E-2</v>
      </c>
      <c r="T696" s="39">
        <f t="shared" si="236"/>
        <v>2.0663999999999998E-2</v>
      </c>
      <c r="U696" s="40">
        <f t="shared" si="237"/>
        <v>8.2655999999999997E-3</v>
      </c>
    </row>
    <row r="697" spans="13:21" x14ac:dyDescent="0.3">
      <c r="M697" s="38">
        <f t="shared" si="229"/>
        <v>836.64</v>
      </c>
      <c r="N697" s="39">
        <f t="shared" si="230"/>
        <v>209.16</v>
      </c>
      <c r="O697" s="40">
        <f t="shared" si="231"/>
        <v>83.664000000000001</v>
      </c>
      <c r="P697" s="38">
        <f t="shared" si="232"/>
        <v>83.664000000000001</v>
      </c>
      <c r="Q697" s="39">
        <f t="shared" si="233"/>
        <v>20.916</v>
      </c>
      <c r="R697" s="39">
        <f t="shared" si="234"/>
        <v>8.3663999999999987</v>
      </c>
      <c r="S697" s="38">
        <f t="shared" si="235"/>
        <v>8.3663999999999988E-2</v>
      </c>
      <c r="T697" s="39">
        <f t="shared" si="236"/>
        <v>2.0915999999999997E-2</v>
      </c>
      <c r="U697" s="40">
        <f t="shared" si="237"/>
        <v>8.3663999999999995E-3</v>
      </c>
    </row>
    <row r="698" spans="13:21" x14ac:dyDescent="0.3">
      <c r="M698" s="38">
        <f t="shared" si="229"/>
        <v>836.64</v>
      </c>
      <c r="N698" s="39">
        <f t="shared" si="230"/>
        <v>209.16</v>
      </c>
      <c r="O698" s="40">
        <f t="shared" si="231"/>
        <v>83.664000000000001</v>
      </c>
      <c r="P698" s="38">
        <f t="shared" si="232"/>
        <v>83.664000000000001</v>
      </c>
      <c r="Q698" s="39">
        <f t="shared" si="233"/>
        <v>20.916</v>
      </c>
      <c r="R698" s="39">
        <f t="shared" si="234"/>
        <v>8.3663999999999987</v>
      </c>
      <c r="S698" s="38">
        <f t="shared" si="235"/>
        <v>8.3663999999999988E-2</v>
      </c>
      <c r="T698" s="39">
        <f t="shared" si="236"/>
        <v>2.0915999999999997E-2</v>
      </c>
      <c r="U698" s="40">
        <f t="shared" si="237"/>
        <v>8.3663999999999995E-3</v>
      </c>
    </row>
    <row r="699" spans="13:21" x14ac:dyDescent="0.3">
      <c r="M699" s="38">
        <f t="shared" si="229"/>
        <v>866.87999999999988</v>
      </c>
      <c r="N699" s="39">
        <f t="shared" si="230"/>
        <v>216.71999999999997</v>
      </c>
      <c r="O699" s="40">
        <f t="shared" si="231"/>
        <v>86.688000000000002</v>
      </c>
      <c r="P699" s="38">
        <f t="shared" si="232"/>
        <v>86.688000000000002</v>
      </c>
      <c r="Q699" s="39">
        <f t="shared" si="233"/>
        <v>21.672000000000001</v>
      </c>
      <c r="R699" s="39">
        <f t="shared" si="234"/>
        <v>8.6687999999999992</v>
      </c>
      <c r="S699" s="38">
        <f t="shared" si="235"/>
        <v>8.6687999999999987E-2</v>
      </c>
      <c r="T699" s="39">
        <f t="shared" si="236"/>
        <v>2.1671999999999997E-2</v>
      </c>
      <c r="U699" s="40">
        <f t="shared" si="237"/>
        <v>8.6687999999999991E-3</v>
      </c>
    </row>
    <row r="700" spans="13:21" x14ac:dyDescent="0.3">
      <c r="M700" s="38">
        <f t="shared" si="229"/>
        <v>866.87999999999988</v>
      </c>
      <c r="N700" s="39">
        <f t="shared" si="230"/>
        <v>216.71999999999997</v>
      </c>
      <c r="O700" s="40">
        <f t="shared" si="231"/>
        <v>86.688000000000002</v>
      </c>
      <c r="P700" s="38">
        <f t="shared" si="232"/>
        <v>86.688000000000002</v>
      </c>
      <c r="Q700" s="39">
        <f t="shared" si="233"/>
        <v>21.672000000000001</v>
      </c>
      <c r="R700" s="39">
        <f t="shared" si="234"/>
        <v>8.6687999999999992</v>
      </c>
      <c r="S700" s="38">
        <f t="shared" si="235"/>
        <v>8.6687999999999987E-2</v>
      </c>
      <c r="T700" s="39">
        <f t="shared" si="236"/>
        <v>2.1671999999999997E-2</v>
      </c>
      <c r="U700" s="40">
        <f t="shared" si="237"/>
        <v>8.6687999999999991E-3</v>
      </c>
    </row>
    <row r="701" spans="13:21" x14ac:dyDescent="0.3">
      <c r="M701" s="38">
        <f t="shared" si="229"/>
        <v>866.87999999999988</v>
      </c>
      <c r="N701" s="39">
        <f t="shared" si="230"/>
        <v>216.71999999999997</v>
      </c>
      <c r="O701" s="40">
        <f t="shared" si="231"/>
        <v>86.688000000000002</v>
      </c>
      <c r="P701" s="38">
        <f t="shared" si="232"/>
        <v>86.688000000000002</v>
      </c>
      <c r="Q701" s="39">
        <f t="shared" si="233"/>
        <v>21.672000000000001</v>
      </c>
      <c r="R701" s="39">
        <f t="shared" si="234"/>
        <v>8.6687999999999992</v>
      </c>
      <c r="S701" s="38">
        <f t="shared" si="235"/>
        <v>8.6687999999999987E-2</v>
      </c>
      <c r="T701" s="39">
        <f t="shared" si="236"/>
        <v>2.1671999999999997E-2</v>
      </c>
      <c r="U701" s="40">
        <f t="shared" si="237"/>
        <v>8.6687999999999991E-3</v>
      </c>
    </row>
    <row r="702" spans="13:21" x14ac:dyDescent="0.3">
      <c r="M702" s="38">
        <f t="shared" si="229"/>
        <v>866.87999999999988</v>
      </c>
      <c r="N702" s="39">
        <f t="shared" si="230"/>
        <v>216.71999999999997</v>
      </c>
      <c r="O702" s="40">
        <f t="shared" si="231"/>
        <v>86.688000000000002</v>
      </c>
      <c r="P702" s="38">
        <f t="shared" si="232"/>
        <v>86.688000000000002</v>
      </c>
      <c r="Q702" s="39">
        <f t="shared" si="233"/>
        <v>21.672000000000001</v>
      </c>
      <c r="R702" s="39">
        <f t="shared" si="234"/>
        <v>8.6687999999999992</v>
      </c>
      <c r="S702" s="38">
        <f t="shared" si="235"/>
        <v>8.6687999999999987E-2</v>
      </c>
      <c r="T702" s="39">
        <f t="shared" si="236"/>
        <v>2.1671999999999997E-2</v>
      </c>
      <c r="U702" s="40">
        <f t="shared" si="237"/>
        <v>8.6687999999999991E-3</v>
      </c>
    </row>
    <row r="703" spans="13:21" x14ac:dyDescent="0.3">
      <c r="M703" s="38">
        <f t="shared" si="229"/>
        <v>897.12000000000012</v>
      </c>
      <c r="N703" s="39">
        <f t="shared" si="230"/>
        <v>224.28000000000003</v>
      </c>
      <c r="O703" s="40">
        <f t="shared" si="231"/>
        <v>89.712000000000003</v>
      </c>
      <c r="P703" s="38">
        <f t="shared" si="232"/>
        <v>89.712000000000003</v>
      </c>
      <c r="Q703" s="39">
        <f t="shared" si="233"/>
        <v>22.428000000000001</v>
      </c>
      <c r="R703" s="39">
        <f t="shared" si="234"/>
        <v>8.9711999999999996</v>
      </c>
      <c r="S703" s="38">
        <f t="shared" si="235"/>
        <v>8.9712E-2</v>
      </c>
      <c r="T703" s="39">
        <f t="shared" si="236"/>
        <v>2.2428E-2</v>
      </c>
      <c r="U703" s="40">
        <f t="shared" si="237"/>
        <v>8.9712000000000004E-3</v>
      </c>
    </row>
    <row r="704" spans="13:21" x14ac:dyDescent="0.3">
      <c r="M704" s="38">
        <f t="shared" si="229"/>
        <v>897.12000000000012</v>
      </c>
      <c r="N704" s="39">
        <f t="shared" si="230"/>
        <v>224.28000000000003</v>
      </c>
      <c r="O704" s="40">
        <f t="shared" si="231"/>
        <v>89.712000000000003</v>
      </c>
      <c r="P704" s="38">
        <f t="shared" si="232"/>
        <v>89.712000000000003</v>
      </c>
      <c r="Q704" s="39">
        <f t="shared" si="233"/>
        <v>22.428000000000001</v>
      </c>
      <c r="R704" s="39">
        <f t="shared" si="234"/>
        <v>8.9711999999999996</v>
      </c>
      <c r="S704" s="38">
        <f t="shared" si="235"/>
        <v>8.9712E-2</v>
      </c>
      <c r="T704" s="39">
        <f t="shared" si="236"/>
        <v>2.2428E-2</v>
      </c>
      <c r="U704" s="40">
        <f t="shared" si="237"/>
        <v>8.9712000000000004E-3</v>
      </c>
    </row>
    <row r="705" spans="13:21" x14ac:dyDescent="0.3">
      <c r="M705" s="38">
        <f t="shared" si="229"/>
        <v>897.12000000000012</v>
      </c>
      <c r="N705" s="39">
        <f t="shared" si="230"/>
        <v>224.28000000000003</v>
      </c>
      <c r="O705" s="40">
        <f t="shared" si="231"/>
        <v>89.712000000000003</v>
      </c>
      <c r="P705" s="38">
        <f t="shared" si="232"/>
        <v>89.712000000000003</v>
      </c>
      <c r="Q705" s="39">
        <f t="shared" si="233"/>
        <v>22.428000000000001</v>
      </c>
      <c r="R705" s="39">
        <f t="shared" si="234"/>
        <v>8.9711999999999996</v>
      </c>
      <c r="S705" s="38">
        <f t="shared" si="235"/>
        <v>8.9712E-2</v>
      </c>
      <c r="T705" s="39">
        <f t="shared" si="236"/>
        <v>2.2428E-2</v>
      </c>
      <c r="U705" s="40">
        <f t="shared" si="237"/>
        <v>8.9712000000000004E-3</v>
      </c>
    </row>
    <row r="706" spans="13:21" x14ac:dyDescent="0.3">
      <c r="M706" s="38">
        <f t="shared" si="229"/>
        <v>967.68</v>
      </c>
      <c r="N706" s="39">
        <f t="shared" si="230"/>
        <v>241.92</v>
      </c>
      <c r="O706" s="40">
        <f t="shared" si="231"/>
        <v>96.768000000000001</v>
      </c>
      <c r="P706" s="38">
        <f t="shared" si="232"/>
        <v>96.768000000000001</v>
      </c>
      <c r="Q706" s="39">
        <f t="shared" si="233"/>
        <v>24.192</v>
      </c>
      <c r="R706" s="39">
        <f t="shared" si="234"/>
        <v>9.6768000000000001</v>
      </c>
      <c r="S706" s="38">
        <f t="shared" si="235"/>
        <v>9.6767999999999993E-2</v>
      </c>
      <c r="T706" s="39">
        <f t="shared" si="236"/>
        <v>2.4191999999999998E-2</v>
      </c>
      <c r="U706" s="40">
        <f t="shared" si="237"/>
        <v>9.676800000000001E-3</v>
      </c>
    </row>
    <row r="707" spans="13:21" x14ac:dyDescent="0.3">
      <c r="M707" s="38">
        <f t="shared" si="229"/>
        <v>997.92</v>
      </c>
      <c r="N707" s="39">
        <f t="shared" si="230"/>
        <v>249.48</v>
      </c>
      <c r="O707" s="40">
        <f t="shared" si="231"/>
        <v>99.792000000000002</v>
      </c>
      <c r="P707" s="38">
        <f t="shared" si="232"/>
        <v>99.792000000000002</v>
      </c>
      <c r="Q707" s="39">
        <f t="shared" si="233"/>
        <v>24.948</v>
      </c>
      <c r="R707" s="39">
        <f t="shared" si="234"/>
        <v>9.9791999999999987</v>
      </c>
      <c r="S707" s="38">
        <f t="shared" si="235"/>
        <v>9.9791999999999992E-2</v>
      </c>
      <c r="T707" s="39">
        <f t="shared" si="236"/>
        <v>2.4947999999999998E-2</v>
      </c>
      <c r="U707" s="40">
        <f t="shared" si="237"/>
        <v>9.9792000000000006E-3</v>
      </c>
    </row>
    <row r="708" spans="13:21" x14ac:dyDescent="0.3">
      <c r="M708" s="38">
        <f t="shared" si="229"/>
        <v>997.92</v>
      </c>
      <c r="N708" s="39">
        <f t="shared" si="230"/>
        <v>249.48</v>
      </c>
      <c r="O708" s="40">
        <f t="shared" si="231"/>
        <v>99.792000000000002</v>
      </c>
      <c r="P708" s="38">
        <f t="shared" si="232"/>
        <v>99.792000000000002</v>
      </c>
      <c r="Q708" s="39">
        <f t="shared" si="233"/>
        <v>24.948</v>
      </c>
      <c r="R708" s="39">
        <f t="shared" si="234"/>
        <v>9.9791999999999987</v>
      </c>
      <c r="S708" s="38">
        <f t="shared" si="235"/>
        <v>9.9791999999999992E-2</v>
      </c>
      <c r="T708" s="39">
        <f t="shared" si="236"/>
        <v>2.4947999999999998E-2</v>
      </c>
      <c r="U708" s="40">
        <f t="shared" si="237"/>
        <v>9.9792000000000006E-3</v>
      </c>
    </row>
    <row r="709" spans="13:21" x14ac:dyDescent="0.3">
      <c r="M709" s="38">
        <f t="shared" si="229"/>
        <v>997.92</v>
      </c>
      <c r="N709" s="39">
        <f t="shared" si="230"/>
        <v>249.48</v>
      </c>
      <c r="O709" s="40">
        <f t="shared" si="231"/>
        <v>99.792000000000002</v>
      </c>
      <c r="P709" s="38">
        <f t="shared" si="232"/>
        <v>99.792000000000002</v>
      </c>
      <c r="Q709" s="39">
        <f t="shared" si="233"/>
        <v>24.948</v>
      </c>
      <c r="R709" s="39">
        <f t="shared" si="234"/>
        <v>9.9791999999999987</v>
      </c>
      <c r="S709" s="38">
        <f t="shared" si="235"/>
        <v>9.9791999999999992E-2</v>
      </c>
      <c r="T709" s="39">
        <f t="shared" si="236"/>
        <v>2.4947999999999998E-2</v>
      </c>
      <c r="U709" s="40">
        <f t="shared" si="237"/>
        <v>9.9792000000000006E-3</v>
      </c>
    </row>
    <row r="710" spans="13:21" x14ac:dyDescent="0.3">
      <c r="M710" s="38">
        <f t="shared" si="229"/>
        <v>997.92</v>
      </c>
      <c r="N710" s="39">
        <f t="shared" si="230"/>
        <v>249.48</v>
      </c>
      <c r="O710" s="40">
        <f t="shared" si="231"/>
        <v>99.792000000000002</v>
      </c>
      <c r="P710" s="38">
        <f t="shared" si="232"/>
        <v>99.792000000000002</v>
      </c>
      <c r="Q710" s="39">
        <f t="shared" si="233"/>
        <v>24.948</v>
      </c>
      <c r="R710" s="39">
        <f t="shared" si="234"/>
        <v>9.9791999999999987</v>
      </c>
      <c r="S710" s="38">
        <f t="shared" si="235"/>
        <v>9.9791999999999992E-2</v>
      </c>
      <c r="T710" s="39">
        <f t="shared" si="236"/>
        <v>2.4947999999999998E-2</v>
      </c>
      <c r="U710" s="40">
        <f t="shared" si="237"/>
        <v>9.9792000000000006E-3</v>
      </c>
    </row>
    <row r="711" spans="13:21" x14ac:dyDescent="0.3">
      <c r="M711" s="38">
        <f t="shared" si="229"/>
        <v>1028.1600000000001</v>
      </c>
      <c r="N711" s="39">
        <f t="shared" si="230"/>
        <v>257.04000000000002</v>
      </c>
      <c r="O711" s="40">
        <f t="shared" si="231"/>
        <v>102.81600000000002</v>
      </c>
      <c r="P711" s="38">
        <f t="shared" si="232"/>
        <v>102.81600000000002</v>
      </c>
      <c r="Q711" s="39">
        <f t="shared" si="233"/>
        <v>25.704000000000004</v>
      </c>
      <c r="R711" s="39">
        <f t="shared" si="234"/>
        <v>10.281600000000001</v>
      </c>
      <c r="S711" s="38">
        <f t="shared" si="235"/>
        <v>0.102816</v>
      </c>
      <c r="T711" s="39">
        <f t="shared" si="236"/>
        <v>2.5704000000000001E-2</v>
      </c>
      <c r="U711" s="40">
        <f t="shared" si="237"/>
        <v>1.0281600000000002E-2</v>
      </c>
    </row>
    <row r="712" spans="13:21" x14ac:dyDescent="0.3">
      <c r="M712" s="38">
        <f t="shared" si="229"/>
        <v>1028.1600000000001</v>
      </c>
      <c r="N712" s="39">
        <f t="shared" si="230"/>
        <v>257.04000000000002</v>
      </c>
      <c r="O712" s="40">
        <f t="shared" si="231"/>
        <v>102.81600000000002</v>
      </c>
      <c r="P712" s="38">
        <f t="shared" si="232"/>
        <v>102.81600000000002</v>
      </c>
      <c r="Q712" s="39">
        <f t="shared" si="233"/>
        <v>25.704000000000004</v>
      </c>
      <c r="R712" s="39">
        <f t="shared" si="234"/>
        <v>10.281600000000001</v>
      </c>
      <c r="S712" s="38">
        <f t="shared" si="235"/>
        <v>0.102816</v>
      </c>
      <c r="T712" s="39">
        <f t="shared" si="236"/>
        <v>2.5704000000000001E-2</v>
      </c>
      <c r="U712" s="40">
        <f t="shared" si="237"/>
        <v>1.0281600000000002E-2</v>
      </c>
    </row>
    <row r="713" spans="13:21" x14ac:dyDescent="0.3">
      <c r="M713" s="38">
        <f t="shared" ref="M713:M744" si="238">IF(H119="","",H119*36)</f>
        <v>1068.48</v>
      </c>
      <c r="N713" s="39">
        <f t="shared" ref="N713:N744" si="239">IF(H119="","",H119*9)</f>
        <v>267.12</v>
      </c>
      <c r="O713" s="40">
        <f t="shared" ref="O713:O744" si="240">IF(H119="","",H119*3.6)</f>
        <v>106.848</v>
      </c>
      <c r="P713" s="38">
        <f t="shared" ref="P713:P744" si="241">IF(H119="","",H119*3.6)</f>
        <v>106.848</v>
      </c>
      <c r="Q713" s="39">
        <f t="shared" ref="Q713:Q744" si="242">IF(H119="","",H119*0.9)</f>
        <v>26.712</v>
      </c>
      <c r="R713" s="39">
        <f t="shared" ref="R713:R744" si="243">IF(H119="","",H119*0.36)</f>
        <v>10.684799999999999</v>
      </c>
      <c r="S713" s="38">
        <f t="shared" ref="S713:S744" si="244">IF(H119="","",H119*(0.0036))</f>
        <v>0.106848</v>
      </c>
      <c r="T713" s="39">
        <f t="shared" ref="T713:T744" si="245">IF(H119="","",H119*(0.0009))</f>
        <v>2.6712E-2</v>
      </c>
      <c r="U713" s="40">
        <f t="shared" ref="U713:U744" si="246">IF(H119="","",H119*(0.00036))</f>
        <v>1.0684800000000001E-2</v>
      </c>
    </row>
    <row r="714" spans="13:21" x14ac:dyDescent="0.3">
      <c r="M714" s="38">
        <f t="shared" si="238"/>
        <v>1068.48</v>
      </c>
      <c r="N714" s="39">
        <f t="shared" si="239"/>
        <v>267.12</v>
      </c>
      <c r="O714" s="40">
        <f t="shared" si="240"/>
        <v>106.848</v>
      </c>
      <c r="P714" s="38">
        <f t="shared" si="241"/>
        <v>106.848</v>
      </c>
      <c r="Q714" s="39">
        <f t="shared" si="242"/>
        <v>26.712</v>
      </c>
      <c r="R714" s="39">
        <f t="shared" si="243"/>
        <v>10.684799999999999</v>
      </c>
      <c r="S714" s="38">
        <f t="shared" si="244"/>
        <v>0.106848</v>
      </c>
      <c r="T714" s="39">
        <f t="shared" si="245"/>
        <v>2.6712E-2</v>
      </c>
      <c r="U714" s="40">
        <f t="shared" si="246"/>
        <v>1.0684800000000001E-2</v>
      </c>
    </row>
    <row r="715" spans="13:21" x14ac:dyDescent="0.3">
      <c r="M715" s="38">
        <f t="shared" si="238"/>
        <v>1098.72</v>
      </c>
      <c r="N715" s="39">
        <f t="shared" si="239"/>
        <v>274.68</v>
      </c>
      <c r="O715" s="40">
        <f t="shared" si="240"/>
        <v>109.87200000000001</v>
      </c>
      <c r="P715" s="38">
        <f t="shared" si="241"/>
        <v>109.87200000000001</v>
      </c>
      <c r="Q715" s="39">
        <f t="shared" si="242"/>
        <v>27.468000000000004</v>
      </c>
      <c r="R715" s="39">
        <f t="shared" si="243"/>
        <v>10.987200000000001</v>
      </c>
      <c r="S715" s="38">
        <f t="shared" si="244"/>
        <v>0.10987200000000001</v>
      </c>
      <c r="T715" s="39">
        <f t="shared" si="245"/>
        <v>2.7468000000000003E-2</v>
      </c>
      <c r="U715" s="40">
        <f t="shared" si="246"/>
        <v>1.0987200000000003E-2</v>
      </c>
    </row>
    <row r="716" spans="13:21" x14ac:dyDescent="0.3">
      <c r="M716" s="38">
        <f t="shared" si="238"/>
        <v>1098.72</v>
      </c>
      <c r="N716" s="39">
        <f t="shared" si="239"/>
        <v>274.68</v>
      </c>
      <c r="O716" s="40">
        <f t="shared" si="240"/>
        <v>109.87200000000001</v>
      </c>
      <c r="P716" s="38">
        <f t="shared" si="241"/>
        <v>109.87200000000001</v>
      </c>
      <c r="Q716" s="39">
        <f t="shared" si="242"/>
        <v>27.468000000000004</v>
      </c>
      <c r="R716" s="39">
        <f t="shared" si="243"/>
        <v>10.987200000000001</v>
      </c>
      <c r="S716" s="38">
        <f t="shared" si="244"/>
        <v>0.10987200000000001</v>
      </c>
      <c r="T716" s="39">
        <f t="shared" si="245"/>
        <v>2.7468000000000003E-2</v>
      </c>
      <c r="U716" s="40">
        <f t="shared" si="246"/>
        <v>1.0987200000000003E-2</v>
      </c>
    </row>
    <row r="717" spans="13:21" x14ac:dyDescent="0.3">
      <c r="M717" s="38">
        <f t="shared" si="238"/>
        <v>1108.8000000000002</v>
      </c>
      <c r="N717" s="39">
        <f t="shared" si="239"/>
        <v>277.20000000000005</v>
      </c>
      <c r="O717" s="40">
        <f t="shared" si="240"/>
        <v>110.88000000000002</v>
      </c>
      <c r="P717" s="38">
        <f t="shared" si="241"/>
        <v>110.88000000000002</v>
      </c>
      <c r="Q717" s="39">
        <f t="shared" si="242"/>
        <v>27.720000000000006</v>
      </c>
      <c r="R717" s="39">
        <f t="shared" si="243"/>
        <v>11.088000000000001</v>
      </c>
      <c r="S717" s="38">
        <f t="shared" si="244"/>
        <v>0.11088000000000001</v>
      </c>
      <c r="T717" s="39">
        <f t="shared" si="245"/>
        <v>2.7720000000000002E-2</v>
      </c>
      <c r="U717" s="40">
        <f t="shared" si="246"/>
        <v>1.1088000000000002E-2</v>
      </c>
    </row>
    <row r="718" spans="13:21" x14ac:dyDescent="0.3">
      <c r="M718" s="38">
        <f t="shared" si="238"/>
        <v>1108.8000000000002</v>
      </c>
      <c r="N718" s="39">
        <f t="shared" si="239"/>
        <v>277.20000000000005</v>
      </c>
      <c r="O718" s="40">
        <f t="shared" si="240"/>
        <v>110.88000000000002</v>
      </c>
      <c r="P718" s="38">
        <f t="shared" si="241"/>
        <v>110.88000000000002</v>
      </c>
      <c r="Q718" s="39">
        <f t="shared" si="242"/>
        <v>27.720000000000006</v>
      </c>
      <c r="R718" s="39">
        <f t="shared" si="243"/>
        <v>11.088000000000001</v>
      </c>
      <c r="S718" s="38">
        <f t="shared" si="244"/>
        <v>0.11088000000000001</v>
      </c>
      <c r="T718" s="39">
        <f t="shared" si="245"/>
        <v>2.7720000000000002E-2</v>
      </c>
      <c r="U718" s="40">
        <f t="shared" si="246"/>
        <v>1.1088000000000002E-2</v>
      </c>
    </row>
    <row r="719" spans="13:21" x14ac:dyDescent="0.3">
      <c r="M719" s="38">
        <f t="shared" si="238"/>
        <v>887.04</v>
      </c>
      <c r="N719" s="39">
        <f t="shared" si="239"/>
        <v>221.76</v>
      </c>
      <c r="O719" s="40">
        <f t="shared" si="240"/>
        <v>88.704000000000008</v>
      </c>
      <c r="P719" s="38">
        <f t="shared" si="241"/>
        <v>88.704000000000008</v>
      </c>
      <c r="Q719" s="39">
        <f t="shared" si="242"/>
        <v>22.176000000000002</v>
      </c>
      <c r="R719" s="39">
        <f t="shared" si="243"/>
        <v>8.8704000000000001</v>
      </c>
      <c r="S719" s="38">
        <f t="shared" si="244"/>
        <v>8.8704000000000005E-2</v>
      </c>
      <c r="T719" s="39">
        <f t="shared" si="245"/>
        <v>2.2176000000000001E-2</v>
      </c>
      <c r="U719" s="40">
        <f t="shared" si="246"/>
        <v>8.8704000000000005E-3</v>
      </c>
    </row>
    <row r="720" spans="13:21" x14ac:dyDescent="0.3">
      <c r="M720" s="38">
        <f t="shared" si="238"/>
        <v>903.16800000000001</v>
      </c>
      <c r="N720" s="39">
        <f t="shared" si="239"/>
        <v>225.792</v>
      </c>
      <c r="O720" s="40">
        <f t="shared" si="240"/>
        <v>90.316800000000001</v>
      </c>
      <c r="P720" s="38">
        <f t="shared" si="241"/>
        <v>90.316800000000001</v>
      </c>
      <c r="Q720" s="39">
        <f t="shared" si="242"/>
        <v>22.5792</v>
      </c>
      <c r="R720" s="39">
        <f t="shared" si="243"/>
        <v>9.0316799999999997</v>
      </c>
      <c r="S720" s="38">
        <f t="shared" si="244"/>
        <v>9.0316800000000003E-2</v>
      </c>
      <c r="T720" s="39">
        <f t="shared" si="245"/>
        <v>2.2579200000000001E-2</v>
      </c>
      <c r="U720" s="40">
        <f t="shared" si="246"/>
        <v>9.0316800000000003E-3</v>
      </c>
    </row>
    <row r="721" spans="13:21" x14ac:dyDescent="0.3">
      <c r="M721" s="38">
        <f t="shared" si="238"/>
        <v>903.16800000000001</v>
      </c>
      <c r="N721" s="39">
        <f t="shared" si="239"/>
        <v>225.792</v>
      </c>
      <c r="O721" s="40">
        <f t="shared" si="240"/>
        <v>90.316800000000001</v>
      </c>
      <c r="P721" s="38">
        <f t="shared" si="241"/>
        <v>90.316800000000001</v>
      </c>
      <c r="Q721" s="39">
        <f t="shared" si="242"/>
        <v>22.5792</v>
      </c>
      <c r="R721" s="39">
        <f t="shared" si="243"/>
        <v>9.0316799999999997</v>
      </c>
      <c r="S721" s="38">
        <f t="shared" si="244"/>
        <v>9.0316800000000003E-2</v>
      </c>
      <c r="T721" s="39">
        <f t="shared" si="245"/>
        <v>2.2579200000000001E-2</v>
      </c>
      <c r="U721" s="40">
        <f t="shared" si="246"/>
        <v>9.0316800000000003E-3</v>
      </c>
    </row>
    <row r="722" spans="13:21" x14ac:dyDescent="0.3">
      <c r="M722" s="38">
        <f t="shared" si="238"/>
        <v>903.16800000000001</v>
      </c>
      <c r="N722" s="39">
        <f t="shared" si="239"/>
        <v>225.792</v>
      </c>
      <c r="O722" s="40">
        <f t="shared" si="240"/>
        <v>90.316800000000001</v>
      </c>
      <c r="P722" s="38">
        <f t="shared" si="241"/>
        <v>90.316800000000001</v>
      </c>
      <c r="Q722" s="39">
        <f t="shared" si="242"/>
        <v>22.5792</v>
      </c>
      <c r="R722" s="39">
        <f t="shared" si="243"/>
        <v>9.0316799999999997</v>
      </c>
      <c r="S722" s="38">
        <f t="shared" si="244"/>
        <v>9.0316800000000003E-2</v>
      </c>
      <c r="T722" s="39">
        <f t="shared" si="245"/>
        <v>2.2579200000000001E-2</v>
      </c>
      <c r="U722" s="40">
        <f t="shared" si="246"/>
        <v>9.0316800000000003E-3</v>
      </c>
    </row>
    <row r="723" spans="13:21" x14ac:dyDescent="0.3">
      <c r="M723" s="38">
        <f t="shared" si="238"/>
        <v>935.42399999999998</v>
      </c>
      <c r="N723" s="39">
        <f t="shared" si="239"/>
        <v>233.85599999999999</v>
      </c>
      <c r="O723" s="40">
        <f t="shared" si="240"/>
        <v>93.542400000000001</v>
      </c>
      <c r="P723" s="38">
        <f t="shared" si="241"/>
        <v>93.542400000000001</v>
      </c>
      <c r="Q723" s="39">
        <f t="shared" si="242"/>
        <v>23.3856</v>
      </c>
      <c r="R723" s="39">
        <f t="shared" si="243"/>
        <v>9.354239999999999</v>
      </c>
      <c r="S723" s="38">
        <f t="shared" si="244"/>
        <v>9.3542399999999998E-2</v>
      </c>
      <c r="T723" s="39">
        <f t="shared" si="245"/>
        <v>2.3385599999999999E-2</v>
      </c>
      <c r="U723" s="40">
        <f t="shared" si="246"/>
        <v>9.3542399999999998E-3</v>
      </c>
    </row>
    <row r="724" spans="13:21" x14ac:dyDescent="0.3">
      <c r="M724" s="38">
        <f t="shared" si="238"/>
        <v>935.42399999999998</v>
      </c>
      <c r="N724" s="39">
        <f t="shared" si="239"/>
        <v>233.85599999999999</v>
      </c>
      <c r="O724" s="40">
        <f t="shared" si="240"/>
        <v>93.542400000000001</v>
      </c>
      <c r="P724" s="38">
        <f t="shared" si="241"/>
        <v>93.542400000000001</v>
      </c>
      <c r="Q724" s="39">
        <f t="shared" si="242"/>
        <v>23.3856</v>
      </c>
      <c r="R724" s="39">
        <f t="shared" si="243"/>
        <v>9.354239999999999</v>
      </c>
      <c r="S724" s="38">
        <f t="shared" si="244"/>
        <v>9.3542399999999998E-2</v>
      </c>
      <c r="T724" s="39">
        <f t="shared" si="245"/>
        <v>2.3385599999999999E-2</v>
      </c>
      <c r="U724" s="40">
        <f t="shared" si="246"/>
        <v>9.3542399999999998E-3</v>
      </c>
    </row>
    <row r="725" spans="13:21" x14ac:dyDescent="0.3">
      <c r="M725" s="38">
        <f t="shared" si="238"/>
        <v>935.42399999999998</v>
      </c>
      <c r="N725" s="39">
        <f t="shared" si="239"/>
        <v>233.85599999999999</v>
      </c>
      <c r="O725" s="40">
        <f t="shared" si="240"/>
        <v>93.542400000000001</v>
      </c>
      <c r="P725" s="38">
        <f t="shared" si="241"/>
        <v>93.542400000000001</v>
      </c>
      <c r="Q725" s="39">
        <f t="shared" si="242"/>
        <v>23.3856</v>
      </c>
      <c r="R725" s="39">
        <f t="shared" si="243"/>
        <v>9.354239999999999</v>
      </c>
      <c r="S725" s="38">
        <f t="shared" si="244"/>
        <v>9.3542399999999998E-2</v>
      </c>
      <c r="T725" s="39">
        <f t="shared" si="245"/>
        <v>2.3385599999999999E-2</v>
      </c>
      <c r="U725" s="40">
        <f t="shared" si="246"/>
        <v>9.3542399999999998E-3</v>
      </c>
    </row>
    <row r="726" spans="13:21" x14ac:dyDescent="0.3">
      <c r="M726" s="38">
        <f t="shared" si="238"/>
        <v>935.42399999999998</v>
      </c>
      <c r="N726" s="39">
        <f t="shared" si="239"/>
        <v>233.85599999999999</v>
      </c>
      <c r="O726" s="40">
        <f t="shared" si="240"/>
        <v>93.542400000000001</v>
      </c>
      <c r="P726" s="38">
        <f t="shared" si="241"/>
        <v>93.542400000000001</v>
      </c>
      <c r="Q726" s="39">
        <f t="shared" si="242"/>
        <v>23.3856</v>
      </c>
      <c r="R726" s="39">
        <f t="shared" si="243"/>
        <v>9.354239999999999</v>
      </c>
      <c r="S726" s="38">
        <f t="shared" si="244"/>
        <v>9.3542399999999998E-2</v>
      </c>
      <c r="T726" s="39">
        <f t="shared" si="245"/>
        <v>2.3385599999999999E-2</v>
      </c>
      <c r="U726" s="40">
        <f t="shared" si="246"/>
        <v>9.3542399999999998E-3</v>
      </c>
    </row>
    <row r="727" spans="13:21" x14ac:dyDescent="0.3">
      <c r="M727" s="38">
        <f t="shared" si="238"/>
        <v>935.42399999999998</v>
      </c>
      <c r="N727" s="39">
        <f t="shared" si="239"/>
        <v>233.85599999999999</v>
      </c>
      <c r="O727" s="40">
        <f t="shared" si="240"/>
        <v>93.542400000000001</v>
      </c>
      <c r="P727" s="38">
        <f t="shared" si="241"/>
        <v>93.542400000000001</v>
      </c>
      <c r="Q727" s="39">
        <f t="shared" si="242"/>
        <v>23.3856</v>
      </c>
      <c r="R727" s="39">
        <f t="shared" si="243"/>
        <v>9.354239999999999</v>
      </c>
      <c r="S727" s="38">
        <f t="shared" si="244"/>
        <v>9.3542399999999998E-2</v>
      </c>
      <c r="T727" s="39">
        <f t="shared" si="245"/>
        <v>2.3385599999999999E-2</v>
      </c>
      <c r="U727" s="40">
        <f t="shared" si="246"/>
        <v>9.3542399999999998E-3</v>
      </c>
    </row>
    <row r="728" spans="13:21" x14ac:dyDescent="0.3">
      <c r="M728" s="38">
        <f t="shared" si="238"/>
        <v>935.42399999999998</v>
      </c>
      <c r="N728" s="39">
        <f t="shared" si="239"/>
        <v>233.85599999999999</v>
      </c>
      <c r="O728" s="40">
        <f t="shared" si="240"/>
        <v>93.542400000000001</v>
      </c>
      <c r="P728" s="38">
        <f t="shared" si="241"/>
        <v>93.542400000000001</v>
      </c>
      <c r="Q728" s="39">
        <f t="shared" si="242"/>
        <v>23.3856</v>
      </c>
      <c r="R728" s="39">
        <f t="shared" si="243"/>
        <v>9.354239999999999</v>
      </c>
      <c r="S728" s="38">
        <f t="shared" si="244"/>
        <v>9.3542399999999998E-2</v>
      </c>
      <c r="T728" s="39">
        <f t="shared" si="245"/>
        <v>2.3385599999999999E-2</v>
      </c>
      <c r="U728" s="40">
        <f t="shared" si="246"/>
        <v>9.3542399999999998E-3</v>
      </c>
    </row>
    <row r="729" spans="13:21" x14ac:dyDescent="0.3">
      <c r="M729" s="38">
        <f t="shared" si="238"/>
        <v>991.87199999999996</v>
      </c>
      <c r="N729" s="39">
        <f t="shared" si="239"/>
        <v>247.96799999999999</v>
      </c>
      <c r="O729" s="40">
        <f t="shared" si="240"/>
        <v>99.187200000000004</v>
      </c>
      <c r="P729" s="38">
        <f t="shared" si="241"/>
        <v>99.187200000000004</v>
      </c>
      <c r="Q729" s="39">
        <f t="shared" si="242"/>
        <v>24.796800000000001</v>
      </c>
      <c r="R729" s="39">
        <f t="shared" si="243"/>
        <v>9.9187199999999986</v>
      </c>
      <c r="S729" s="38">
        <f t="shared" si="244"/>
        <v>9.9187199999999989E-2</v>
      </c>
      <c r="T729" s="39">
        <f t="shared" si="245"/>
        <v>2.4796799999999997E-2</v>
      </c>
      <c r="U729" s="40">
        <f t="shared" si="246"/>
        <v>9.9187200000000007E-3</v>
      </c>
    </row>
    <row r="730" spans="13:21" x14ac:dyDescent="0.3">
      <c r="M730" s="38">
        <f t="shared" si="238"/>
        <v>1012.0319999999998</v>
      </c>
      <c r="N730" s="39">
        <f t="shared" si="239"/>
        <v>253.00799999999995</v>
      </c>
      <c r="O730" s="40">
        <f t="shared" si="240"/>
        <v>101.20319999999998</v>
      </c>
      <c r="P730" s="38">
        <f t="shared" si="241"/>
        <v>101.20319999999998</v>
      </c>
      <c r="Q730" s="39">
        <f t="shared" si="242"/>
        <v>25.300799999999995</v>
      </c>
      <c r="R730" s="39">
        <f t="shared" si="243"/>
        <v>10.120319999999998</v>
      </c>
      <c r="S730" s="38">
        <f t="shared" si="244"/>
        <v>0.10120319999999998</v>
      </c>
      <c r="T730" s="39">
        <f t="shared" si="245"/>
        <v>2.5300799999999995E-2</v>
      </c>
      <c r="U730" s="40">
        <f t="shared" si="246"/>
        <v>1.0120319999999999E-2</v>
      </c>
    </row>
    <row r="731" spans="13:21" x14ac:dyDescent="0.3">
      <c r="M731" s="38">
        <f t="shared" si="238"/>
        <v>1064.4479999999999</v>
      </c>
      <c r="N731" s="39">
        <f t="shared" si="239"/>
        <v>266.11199999999997</v>
      </c>
      <c r="O731" s="40">
        <f t="shared" si="240"/>
        <v>106.4448</v>
      </c>
      <c r="P731" s="38">
        <f t="shared" si="241"/>
        <v>106.4448</v>
      </c>
      <c r="Q731" s="39">
        <f t="shared" si="242"/>
        <v>26.6112</v>
      </c>
      <c r="R731" s="39">
        <f t="shared" si="243"/>
        <v>10.644479999999998</v>
      </c>
      <c r="S731" s="38">
        <f t="shared" si="244"/>
        <v>0.10644479999999999</v>
      </c>
      <c r="T731" s="39">
        <f t="shared" si="245"/>
        <v>2.6611199999999998E-2</v>
      </c>
      <c r="U731" s="40">
        <f t="shared" si="246"/>
        <v>1.064448E-2</v>
      </c>
    </row>
    <row r="732" spans="13:21" x14ac:dyDescent="0.3">
      <c r="M732" s="38">
        <f t="shared" si="238"/>
        <v>1072.5119999999999</v>
      </c>
      <c r="N732" s="39">
        <f t="shared" si="239"/>
        <v>268.12799999999999</v>
      </c>
      <c r="O732" s="40">
        <f t="shared" si="240"/>
        <v>107.2512</v>
      </c>
      <c r="P732" s="38">
        <f t="shared" si="241"/>
        <v>107.2512</v>
      </c>
      <c r="Q732" s="39">
        <f t="shared" si="242"/>
        <v>26.812799999999999</v>
      </c>
      <c r="R732" s="39">
        <f t="shared" si="243"/>
        <v>10.725119999999999</v>
      </c>
      <c r="S732" s="38">
        <f t="shared" si="244"/>
        <v>0.10725119999999999</v>
      </c>
      <c r="T732" s="39">
        <f t="shared" si="245"/>
        <v>2.6812799999999998E-2</v>
      </c>
      <c r="U732" s="40">
        <f t="shared" si="246"/>
        <v>1.0725119999999999E-2</v>
      </c>
    </row>
    <row r="733" spans="13:21" x14ac:dyDescent="0.3">
      <c r="M733" s="38">
        <f t="shared" si="238"/>
        <v>1145.088</v>
      </c>
      <c r="N733" s="39">
        <f t="shared" si="239"/>
        <v>286.27199999999999</v>
      </c>
      <c r="O733" s="40">
        <f t="shared" si="240"/>
        <v>114.50879999999999</v>
      </c>
      <c r="P733" s="38">
        <f t="shared" si="241"/>
        <v>114.50879999999999</v>
      </c>
      <c r="Q733" s="39">
        <f t="shared" si="242"/>
        <v>28.627199999999998</v>
      </c>
      <c r="R733" s="39">
        <f t="shared" si="243"/>
        <v>11.450879999999998</v>
      </c>
      <c r="S733" s="38">
        <f t="shared" si="244"/>
        <v>0.11450879999999998</v>
      </c>
      <c r="T733" s="39">
        <f t="shared" si="245"/>
        <v>2.8627199999999995E-2</v>
      </c>
      <c r="U733" s="40">
        <f t="shared" si="246"/>
        <v>1.145088E-2</v>
      </c>
    </row>
    <row r="734" spans="13:21" x14ac:dyDescent="0.3">
      <c r="M734" s="38">
        <f t="shared" si="238"/>
        <v>960.4799999999999</v>
      </c>
      <c r="N734" s="39">
        <f t="shared" si="239"/>
        <v>240.11999999999998</v>
      </c>
      <c r="O734" s="40">
        <f t="shared" si="240"/>
        <v>96.047999999999988</v>
      </c>
      <c r="P734" s="38">
        <f t="shared" si="241"/>
        <v>96.047999999999988</v>
      </c>
      <c r="Q734" s="39">
        <f t="shared" si="242"/>
        <v>24.011999999999997</v>
      </c>
      <c r="R734" s="39">
        <f t="shared" si="243"/>
        <v>9.6047999999999991</v>
      </c>
      <c r="S734" s="38">
        <f t="shared" si="244"/>
        <v>9.6047999999999981E-2</v>
      </c>
      <c r="T734" s="39">
        <f t="shared" si="245"/>
        <v>2.4011999999999995E-2</v>
      </c>
      <c r="U734" s="40">
        <f t="shared" si="246"/>
        <v>9.6047999999999984E-3</v>
      </c>
    </row>
    <row r="735" spans="13:21" x14ac:dyDescent="0.3">
      <c r="M735" s="38">
        <f t="shared" si="238"/>
        <v>1013.4719999999999</v>
      </c>
      <c r="N735" s="39">
        <f t="shared" si="239"/>
        <v>253.36799999999997</v>
      </c>
      <c r="O735" s="40">
        <f t="shared" si="240"/>
        <v>101.34719999999999</v>
      </c>
      <c r="P735" s="38">
        <f t="shared" si="241"/>
        <v>101.34719999999999</v>
      </c>
      <c r="Q735" s="39">
        <f t="shared" si="242"/>
        <v>25.336799999999997</v>
      </c>
      <c r="R735" s="39">
        <f t="shared" si="243"/>
        <v>10.134719999999998</v>
      </c>
      <c r="S735" s="38">
        <f t="shared" si="244"/>
        <v>0.10134719999999998</v>
      </c>
      <c r="T735" s="39">
        <f t="shared" si="245"/>
        <v>2.5336799999999996E-2</v>
      </c>
      <c r="U735" s="40">
        <f t="shared" si="246"/>
        <v>1.013472E-2</v>
      </c>
    </row>
    <row r="736" spans="13:21" x14ac:dyDescent="0.3">
      <c r="M736" s="38">
        <f t="shared" si="238"/>
        <v>1033.3439999999998</v>
      </c>
      <c r="N736" s="39">
        <f t="shared" si="239"/>
        <v>258.33599999999996</v>
      </c>
      <c r="O736" s="40">
        <f t="shared" si="240"/>
        <v>103.33439999999999</v>
      </c>
      <c r="P736" s="38">
        <f t="shared" si="241"/>
        <v>103.33439999999999</v>
      </c>
      <c r="Q736" s="39">
        <f t="shared" si="242"/>
        <v>25.833599999999997</v>
      </c>
      <c r="R736" s="39">
        <f t="shared" si="243"/>
        <v>10.333439999999998</v>
      </c>
      <c r="S736" s="38">
        <f t="shared" si="244"/>
        <v>0.10333439999999999</v>
      </c>
      <c r="T736" s="39">
        <f t="shared" si="245"/>
        <v>2.5833599999999998E-2</v>
      </c>
      <c r="U736" s="40">
        <f t="shared" si="246"/>
        <v>1.0333439999999999E-2</v>
      </c>
    </row>
    <row r="737" spans="13:21" x14ac:dyDescent="0.3">
      <c r="M737" s="38">
        <f t="shared" si="238"/>
        <v>1033.3439999999998</v>
      </c>
      <c r="N737" s="39">
        <f t="shared" si="239"/>
        <v>258.33599999999996</v>
      </c>
      <c r="O737" s="40">
        <f t="shared" si="240"/>
        <v>103.33439999999999</v>
      </c>
      <c r="P737" s="38">
        <f t="shared" si="241"/>
        <v>103.33439999999999</v>
      </c>
      <c r="Q737" s="39">
        <f t="shared" si="242"/>
        <v>25.833599999999997</v>
      </c>
      <c r="R737" s="39">
        <f t="shared" si="243"/>
        <v>10.333439999999998</v>
      </c>
      <c r="S737" s="38">
        <f t="shared" si="244"/>
        <v>0.10333439999999999</v>
      </c>
      <c r="T737" s="39">
        <f t="shared" si="245"/>
        <v>2.5833599999999998E-2</v>
      </c>
      <c r="U737" s="40">
        <f t="shared" si="246"/>
        <v>1.0333439999999999E-2</v>
      </c>
    </row>
    <row r="738" spans="13:21" x14ac:dyDescent="0.3">
      <c r="M738" s="38">
        <f t="shared" si="238"/>
        <v>1033.3439999999998</v>
      </c>
      <c r="N738" s="39">
        <f t="shared" si="239"/>
        <v>258.33599999999996</v>
      </c>
      <c r="O738" s="40">
        <f t="shared" si="240"/>
        <v>103.33439999999999</v>
      </c>
      <c r="P738" s="38">
        <f t="shared" si="241"/>
        <v>103.33439999999999</v>
      </c>
      <c r="Q738" s="39">
        <f t="shared" si="242"/>
        <v>25.833599999999997</v>
      </c>
      <c r="R738" s="39">
        <f t="shared" si="243"/>
        <v>10.333439999999998</v>
      </c>
      <c r="S738" s="38">
        <f t="shared" si="244"/>
        <v>0.10333439999999999</v>
      </c>
      <c r="T738" s="39">
        <f t="shared" si="245"/>
        <v>2.5833599999999998E-2</v>
      </c>
      <c r="U738" s="40">
        <f t="shared" si="246"/>
        <v>1.0333439999999999E-2</v>
      </c>
    </row>
    <row r="739" spans="13:21" x14ac:dyDescent="0.3">
      <c r="M739" s="38">
        <f t="shared" si="238"/>
        <v>1033.3439999999998</v>
      </c>
      <c r="N739" s="39">
        <f t="shared" si="239"/>
        <v>258.33599999999996</v>
      </c>
      <c r="O739" s="40">
        <f t="shared" si="240"/>
        <v>103.33439999999999</v>
      </c>
      <c r="P739" s="38">
        <f t="shared" si="241"/>
        <v>103.33439999999999</v>
      </c>
      <c r="Q739" s="39">
        <f t="shared" si="242"/>
        <v>25.833599999999997</v>
      </c>
      <c r="R739" s="39">
        <f t="shared" si="243"/>
        <v>10.333439999999998</v>
      </c>
      <c r="S739" s="38">
        <f t="shared" si="244"/>
        <v>0.10333439999999999</v>
      </c>
      <c r="T739" s="39">
        <f t="shared" si="245"/>
        <v>2.5833599999999998E-2</v>
      </c>
      <c r="U739" s="40">
        <f t="shared" si="246"/>
        <v>1.0333439999999999E-2</v>
      </c>
    </row>
    <row r="740" spans="13:21" x14ac:dyDescent="0.3">
      <c r="M740" s="38">
        <f t="shared" si="238"/>
        <v>1053.2159999999999</v>
      </c>
      <c r="N740" s="39">
        <f t="shared" si="239"/>
        <v>263.30399999999997</v>
      </c>
      <c r="O740" s="40">
        <f t="shared" si="240"/>
        <v>105.3216</v>
      </c>
      <c r="P740" s="38">
        <f t="shared" si="241"/>
        <v>105.3216</v>
      </c>
      <c r="Q740" s="39">
        <f t="shared" si="242"/>
        <v>26.330400000000001</v>
      </c>
      <c r="R740" s="39">
        <f t="shared" si="243"/>
        <v>10.532159999999999</v>
      </c>
      <c r="S740" s="38">
        <f t="shared" si="244"/>
        <v>0.1053216</v>
      </c>
      <c r="T740" s="39">
        <f t="shared" si="245"/>
        <v>2.63304E-2</v>
      </c>
      <c r="U740" s="40">
        <f t="shared" si="246"/>
        <v>1.053216E-2</v>
      </c>
    </row>
    <row r="741" spans="13:21" x14ac:dyDescent="0.3">
      <c r="M741" s="38">
        <f t="shared" si="238"/>
        <v>1205.568</v>
      </c>
      <c r="N741" s="39">
        <f t="shared" si="239"/>
        <v>301.392</v>
      </c>
      <c r="O741" s="40">
        <f t="shared" si="240"/>
        <v>120.5568</v>
      </c>
      <c r="P741" s="38">
        <f t="shared" si="241"/>
        <v>120.5568</v>
      </c>
      <c r="Q741" s="39">
        <f t="shared" si="242"/>
        <v>30.139199999999999</v>
      </c>
      <c r="R741" s="39">
        <f t="shared" si="243"/>
        <v>12.055679999999999</v>
      </c>
      <c r="S741" s="38">
        <f t="shared" si="244"/>
        <v>0.12055679999999999</v>
      </c>
      <c r="T741" s="39">
        <f t="shared" si="245"/>
        <v>3.0139199999999998E-2</v>
      </c>
      <c r="U741" s="40">
        <f t="shared" si="246"/>
        <v>1.2055680000000001E-2</v>
      </c>
    </row>
    <row r="742" spans="13:21" x14ac:dyDescent="0.3">
      <c r="M742" s="38">
        <f t="shared" si="238"/>
        <v>1232.0639999999999</v>
      </c>
      <c r="N742" s="39">
        <f t="shared" si="239"/>
        <v>308.01599999999996</v>
      </c>
      <c r="O742" s="40">
        <f t="shared" si="240"/>
        <v>123.20639999999999</v>
      </c>
      <c r="P742" s="38">
        <f t="shared" si="241"/>
        <v>123.20639999999999</v>
      </c>
      <c r="Q742" s="39">
        <f t="shared" si="242"/>
        <v>30.801599999999997</v>
      </c>
      <c r="R742" s="39">
        <f t="shared" si="243"/>
        <v>12.320639999999999</v>
      </c>
      <c r="S742" s="38">
        <f t="shared" si="244"/>
        <v>0.12320639999999998</v>
      </c>
      <c r="T742" s="39">
        <f t="shared" si="245"/>
        <v>3.0801599999999995E-2</v>
      </c>
      <c r="U742" s="40">
        <f t="shared" si="246"/>
        <v>1.2320639999999999E-2</v>
      </c>
    </row>
    <row r="743" spans="13:21" x14ac:dyDescent="0.3">
      <c r="M743" s="38">
        <f t="shared" si="238"/>
        <v>1607.04</v>
      </c>
      <c r="N743" s="39">
        <f t="shared" si="239"/>
        <v>401.76</v>
      </c>
      <c r="O743" s="40">
        <f t="shared" si="240"/>
        <v>160.70400000000001</v>
      </c>
      <c r="P743" s="38">
        <f t="shared" si="241"/>
        <v>160.70400000000001</v>
      </c>
      <c r="Q743" s="39">
        <f t="shared" si="242"/>
        <v>40.176000000000002</v>
      </c>
      <c r="R743" s="39">
        <f t="shared" si="243"/>
        <v>16.070399999999999</v>
      </c>
      <c r="S743" s="38">
        <f t="shared" si="244"/>
        <v>0.16070399999999999</v>
      </c>
      <c r="T743" s="39">
        <f t="shared" si="245"/>
        <v>4.0175999999999996E-2</v>
      </c>
      <c r="U743" s="40">
        <f t="shared" si="246"/>
        <v>1.6070400000000002E-2</v>
      </c>
    </row>
    <row r="744" spans="13:21" x14ac:dyDescent="0.3">
      <c r="M744" s="38">
        <f t="shared" si="238"/>
        <v>1693.44</v>
      </c>
      <c r="N744" s="39">
        <f t="shared" si="239"/>
        <v>423.36</v>
      </c>
      <c r="O744" s="40">
        <f t="shared" si="240"/>
        <v>169.34399999999999</v>
      </c>
      <c r="P744" s="38">
        <f t="shared" si="241"/>
        <v>169.34399999999999</v>
      </c>
      <c r="Q744" s="39">
        <f t="shared" si="242"/>
        <v>42.335999999999999</v>
      </c>
      <c r="R744" s="39">
        <f t="shared" si="243"/>
        <v>16.9344</v>
      </c>
      <c r="S744" s="38">
        <f t="shared" si="244"/>
        <v>0.16934399999999999</v>
      </c>
      <c r="T744" s="39">
        <f t="shared" si="245"/>
        <v>4.2335999999999999E-2</v>
      </c>
      <c r="U744" s="40">
        <f t="shared" si="246"/>
        <v>1.6934400000000002E-2</v>
      </c>
    </row>
    <row r="745" spans="13:21" x14ac:dyDescent="0.3">
      <c r="M745" s="38">
        <f t="shared" ref="M745:M748" si="247">IF(H151="","",H151*36)</f>
        <v>1805.7599999999998</v>
      </c>
      <c r="N745" s="39">
        <f t="shared" ref="N745:N748" si="248">IF(H151="","",H151*9)</f>
        <v>451.43999999999994</v>
      </c>
      <c r="O745" s="40">
        <f t="shared" ref="O745:O748" si="249">IF(H151="","",H151*3.6)</f>
        <v>180.57599999999999</v>
      </c>
      <c r="P745" s="38">
        <f t="shared" ref="P745:P748" si="250">IF(H151="","",H151*3.6)</f>
        <v>180.57599999999999</v>
      </c>
      <c r="Q745" s="39">
        <f t="shared" ref="Q745:Q748" si="251">IF(H151="","",H151*0.9)</f>
        <v>45.143999999999998</v>
      </c>
      <c r="R745" s="39">
        <f t="shared" ref="R745:R748" si="252">IF(H151="","",H151*0.36)</f>
        <v>18.057599999999997</v>
      </c>
      <c r="S745" s="38">
        <f t="shared" ref="S745:S748" si="253">IF(H151="","",H151*(0.0036))</f>
        <v>0.18057599999999999</v>
      </c>
      <c r="T745" s="39">
        <f t="shared" ref="T745:T748" si="254">IF(H151="","",H151*(0.0009))</f>
        <v>4.5143999999999997E-2</v>
      </c>
      <c r="U745" s="40">
        <f t="shared" ref="U745:U748" si="255">IF(H151="","",H151*(0.00036))</f>
        <v>1.80576E-2</v>
      </c>
    </row>
    <row r="746" spans="13:21" x14ac:dyDescent="0.3">
      <c r="M746" s="38">
        <f t="shared" si="247"/>
        <v>2142.7199999999998</v>
      </c>
      <c r="N746" s="39">
        <f t="shared" si="248"/>
        <v>535.67999999999995</v>
      </c>
      <c r="O746" s="40">
        <f t="shared" si="249"/>
        <v>214.27199999999999</v>
      </c>
      <c r="P746" s="38">
        <f t="shared" si="250"/>
        <v>214.27199999999999</v>
      </c>
      <c r="Q746" s="39">
        <f t="shared" si="251"/>
        <v>53.567999999999998</v>
      </c>
      <c r="R746" s="39">
        <f t="shared" si="252"/>
        <v>21.427199999999999</v>
      </c>
      <c r="S746" s="38">
        <f t="shared" si="253"/>
        <v>0.21427199999999999</v>
      </c>
      <c r="T746" s="39">
        <f t="shared" si="254"/>
        <v>5.3567999999999998E-2</v>
      </c>
      <c r="U746" s="40">
        <f t="shared" si="255"/>
        <v>2.14272E-2</v>
      </c>
    </row>
    <row r="747" spans="13:21" x14ac:dyDescent="0.3">
      <c r="M747" s="38">
        <f t="shared" si="247"/>
        <v>2911.68</v>
      </c>
      <c r="N747" s="39">
        <f t="shared" si="248"/>
        <v>727.92</v>
      </c>
      <c r="O747" s="40">
        <f t="shared" si="249"/>
        <v>291.16800000000001</v>
      </c>
      <c r="P747" s="38">
        <f t="shared" si="250"/>
        <v>291.16800000000001</v>
      </c>
      <c r="Q747" s="39">
        <f t="shared" si="251"/>
        <v>72.792000000000002</v>
      </c>
      <c r="R747" s="39">
        <f t="shared" si="252"/>
        <v>29.116799999999998</v>
      </c>
      <c r="S747" s="38">
        <f t="shared" si="253"/>
        <v>0.29116799999999998</v>
      </c>
      <c r="T747" s="39">
        <f t="shared" si="254"/>
        <v>7.2791999999999996E-2</v>
      </c>
      <c r="U747" s="40">
        <f t="shared" si="255"/>
        <v>2.9116800000000002E-2</v>
      </c>
    </row>
    <row r="748" spans="13:21" x14ac:dyDescent="0.3">
      <c r="M748" s="38">
        <f t="shared" si="247"/>
        <v>2911.68</v>
      </c>
      <c r="N748" s="39">
        <f t="shared" si="248"/>
        <v>727.92</v>
      </c>
      <c r="O748" s="40">
        <f t="shared" si="249"/>
        <v>291.16800000000001</v>
      </c>
      <c r="P748" s="38">
        <f t="shared" si="250"/>
        <v>291.16800000000001</v>
      </c>
      <c r="Q748" s="39">
        <f t="shared" si="251"/>
        <v>72.792000000000002</v>
      </c>
      <c r="R748" s="39">
        <f t="shared" si="252"/>
        <v>29.116799999999998</v>
      </c>
      <c r="S748" s="38">
        <f t="shared" si="253"/>
        <v>0.29116799999999998</v>
      </c>
      <c r="T748" s="39">
        <f t="shared" si="254"/>
        <v>7.2791999999999996E-2</v>
      </c>
      <c r="U748" s="40">
        <f t="shared" si="255"/>
        <v>2.9116800000000002E-2</v>
      </c>
    </row>
    <row r="749" spans="13:21" x14ac:dyDescent="0.3">
      <c r="M749" s="38">
        <f t="shared" ref="M749:M780" si="256">IF(I55="","",I55*36)</f>
        <v>112.32000000000001</v>
      </c>
      <c r="N749" s="39">
        <f t="shared" ref="N749:N780" si="257">IF(I55="","",I55*9)</f>
        <v>28.080000000000002</v>
      </c>
      <c r="O749" s="40">
        <f t="shared" ref="O749:O780" si="258">IF(I55="","",I55*3.6)</f>
        <v>11.232000000000001</v>
      </c>
      <c r="P749" s="38">
        <f t="shared" ref="P749:P780" si="259">IF(I55="","",I55*3.6)</f>
        <v>11.232000000000001</v>
      </c>
      <c r="Q749" s="39">
        <f t="shared" ref="Q749:Q780" si="260">IF(I55="","",I55*0.9)</f>
        <v>2.8080000000000003</v>
      </c>
      <c r="R749" s="39">
        <f t="shared" ref="R749:R780" si="261">IF(I55="","",I55*0.36)</f>
        <v>1.1232</v>
      </c>
      <c r="S749" s="38">
        <f t="shared" ref="S749:S780" si="262">IF(I55="","",I55*(0.0036))</f>
        <v>1.1232000000000001E-2</v>
      </c>
      <c r="T749" s="39">
        <f t="shared" ref="T749:T780" si="263">IF(I55="","",I55*(0.0009))</f>
        <v>2.8080000000000002E-3</v>
      </c>
      <c r="U749" s="40">
        <f t="shared" ref="U749:U780" si="264">IF(I55="","",I55*(0.00036))</f>
        <v>1.1232000000000002E-3</v>
      </c>
    </row>
    <row r="750" spans="13:21" x14ac:dyDescent="0.3">
      <c r="M750" s="38">
        <f t="shared" si="256"/>
        <v>172.8</v>
      </c>
      <c r="N750" s="39">
        <f t="shared" si="257"/>
        <v>43.2</v>
      </c>
      <c r="O750" s="40">
        <f t="shared" si="258"/>
        <v>17.280000000000005</v>
      </c>
      <c r="P750" s="38">
        <f t="shared" si="259"/>
        <v>17.280000000000005</v>
      </c>
      <c r="Q750" s="39">
        <f t="shared" si="260"/>
        <v>4.3200000000000012</v>
      </c>
      <c r="R750" s="39">
        <f t="shared" si="261"/>
        <v>1.7280000000000002</v>
      </c>
      <c r="S750" s="38">
        <f t="shared" si="262"/>
        <v>1.7280000000000004E-2</v>
      </c>
      <c r="T750" s="39">
        <f t="shared" si="263"/>
        <v>4.3200000000000009E-3</v>
      </c>
      <c r="U750" s="40">
        <f t="shared" si="264"/>
        <v>1.7280000000000004E-3</v>
      </c>
    </row>
    <row r="751" spans="13:21" x14ac:dyDescent="0.3">
      <c r="M751" s="38">
        <f t="shared" si="256"/>
        <v>298.08</v>
      </c>
      <c r="N751" s="39">
        <f t="shared" si="257"/>
        <v>74.52</v>
      </c>
      <c r="O751" s="40">
        <f t="shared" si="258"/>
        <v>29.808</v>
      </c>
      <c r="P751" s="38">
        <f t="shared" si="259"/>
        <v>29.808</v>
      </c>
      <c r="Q751" s="39">
        <f t="shared" si="260"/>
        <v>7.452</v>
      </c>
      <c r="R751" s="39">
        <f t="shared" si="261"/>
        <v>2.9807999999999995</v>
      </c>
      <c r="S751" s="38">
        <f t="shared" si="262"/>
        <v>2.9807999999999998E-2</v>
      </c>
      <c r="T751" s="39">
        <f t="shared" si="263"/>
        <v>7.4519999999999994E-3</v>
      </c>
      <c r="U751" s="40">
        <f t="shared" si="264"/>
        <v>2.9808E-3</v>
      </c>
    </row>
    <row r="752" spans="13:21" x14ac:dyDescent="0.3">
      <c r="M752" s="38">
        <f t="shared" si="256"/>
        <v>1455.84</v>
      </c>
      <c r="N752" s="39">
        <f t="shared" si="257"/>
        <v>363.96</v>
      </c>
      <c r="O752" s="40">
        <f t="shared" si="258"/>
        <v>145.584</v>
      </c>
      <c r="P752" s="38">
        <f t="shared" si="259"/>
        <v>145.584</v>
      </c>
      <c r="Q752" s="39">
        <f t="shared" si="260"/>
        <v>36.396000000000001</v>
      </c>
      <c r="R752" s="39">
        <f t="shared" si="261"/>
        <v>14.558399999999999</v>
      </c>
      <c r="S752" s="38">
        <f t="shared" si="262"/>
        <v>0.14558399999999999</v>
      </c>
      <c r="T752" s="39">
        <f t="shared" si="263"/>
        <v>3.6395999999999998E-2</v>
      </c>
      <c r="U752" s="40">
        <f t="shared" si="264"/>
        <v>1.4558400000000001E-2</v>
      </c>
    </row>
    <row r="753" spans="13:21" x14ac:dyDescent="0.3">
      <c r="M753" s="38">
        <f t="shared" si="256"/>
        <v>928.80000000000007</v>
      </c>
      <c r="N753" s="39">
        <f t="shared" si="257"/>
        <v>232.20000000000002</v>
      </c>
      <c r="O753" s="40">
        <f t="shared" si="258"/>
        <v>92.88000000000001</v>
      </c>
      <c r="P753" s="38">
        <f t="shared" si="259"/>
        <v>92.88000000000001</v>
      </c>
      <c r="Q753" s="39">
        <f t="shared" si="260"/>
        <v>23.220000000000002</v>
      </c>
      <c r="R753" s="39">
        <f t="shared" si="261"/>
        <v>9.2880000000000003</v>
      </c>
      <c r="S753" s="38">
        <f t="shared" si="262"/>
        <v>9.2880000000000004E-2</v>
      </c>
      <c r="T753" s="39">
        <f t="shared" si="263"/>
        <v>2.3220000000000001E-2</v>
      </c>
      <c r="U753" s="40">
        <f t="shared" si="264"/>
        <v>9.2880000000000011E-3</v>
      </c>
    </row>
    <row r="754" spans="13:21" x14ac:dyDescent="0.3">
      <c r="M754" s="38">
        <f t="shared" si="256"/>
        <v>928.80000000000007</v>
      </c>
      <c r="N754" s="39">
        <f t="shared" si="257"/>
        <v>232.20000000000002</v>
      </c>
      <c r="O754" s="40">
        <f t="shared" si="258"/>
        <v>92.88000000000001</v>
      </c>
      <c r="P754" s="38">
        <f t="shared" si="259"/>
        <v>92.88000000000001</v>
      </c>
      <c r="Q754" s="39">
        <f t="shared" si="260"/>
        <v>23.220000000000002</v>
      </c>
      <c r="R754" s="39">
        <f t="shared" si="261"/>
        <v>9.2880000000000003</v>
      </c>
      <c r="S754" s="38">
        <f t="shared" si="262"/>
        <v>9.2880000000000004E-2</v>
      </c>
      <c r="T754" s="39">
        <f t="shared" si="263"/>
        <v>2.3220000000000001E-2</v>
      </c>
      <c r="U754" s="40">
        <f t="shared" si="264"/>
        <v>9.2880000000000011E-3</v>
      </c>
    </row>
    <row r="755" spans="13:21" x14ac:dyDescent="0.3">
      <c r="M755" s="38">
        <f t="shared" si="256"/>
        <v>928.80000000000007</v>
      </c>
      <c r="N755" s="39">
        <f t="shared" si="257"/>
        <v>232.20000000000002</v>
      </c>
      <c r="O755" s="40">
        <f t="shared" si="258"/>
        <v>92.88000000000001</v>
      </c>
      <c r="P755" s="38">
        <f t="shared" si="259"/>
        <v>92.88000000000001</v>
      </c>
      <c r="Q755" s="39">
        <f t="shared" si="260"/>
        <v>23.220000000000002</v>
      </c>
      <c r="R755" s="39">
        <f t="shared" si="261"/>
        <v>9.2880000000000003</v>
      </c>
      <c r="S755" s="38">
        <f t="shared" si="262"/>
        <v>9.2880000000000004E-2</v>
      </c>
      <c r="T755" s="39">
        <f t="shared" si="263"/>
        <v>2.3220000000000001E-2</v>
      </c>
      <c r="U755" s="40">
        <f t="shared" si="264"/>
        <v>9.2880000000000011E-3</v>
      </c>
    </row>
    <row r="756" spans="13:21" x14ac:dyDescent="0.3">
      <c r="M756" s="38">
        <f t="shared" si="256"/>
        <v>993.6</v>
      </c>
      <c r="N756" s="39">
        <f t="shared" si="257"/>
        <v>248.4</v>
      </c>
      <c r="O756" s="40">
        <f t="shared" si="258"/>
        <v>99.360000000000014</v>
      </c>
      <c r="P756" s="38">
        <f t="shared" si="259"/>
        <v>99.360000000000014</v>
      </c>
      <c r="Q756" s="39">
        <f t="shared" si="260"/>
        <v>24.840000000000003</v>
      </c>
      <c r="R756" s="39">
        <f t="shared" si="261"/>
        <v>9.9359999999999999</v>
      </c>
      <c r="S756" s="38">
        <f t="shared" si="262"/>
        <v>9.9360000000000004E-2</v>
      </c>
      <c r="T756" s="39">
        <f t="shared" si="263"/>
        <v>2.4840000000000001E-2</v>
      </c>
      <c r="U756" s="40">
        <f t="shared" si="264"/>
        <v>9.9360000000000004E-3</v>
      </c>
    </row>
    <row r="757" spans="13:21" x14ac:dyDescent="0.3">
      <c r="M757" s="38">
        <f t="shared" si="256"/>
        <v>1015.1999999999999</v>
      </c>
      <c r="N757" s="39">
        <f t="shared" si="257"/>
        <v>253.79999999999998</v>
      </c>
      <c r="O757" s="40">
        <f t="shared" si="258"/>
        <v>101.52</v>
      </c>
      <c r="P757" s="38">
        <f t="shared" si="259"/>
        <v>101.52</v>
      </c>
      <c r="Q757" s="39">
        <f t="shared" si="260"/>
        <v>25.38</v>
      </c>
      <c r="R757" s="39">
        <f t="shared" si="261"/>
        <v>10.151999999999999</v>
      </c>
      <c r="S757" s="38">
        <f t="shared" si="262"/>
        <v>0.10152</v>
      </c>
      <c r="T757" s="39">
        <f t="shared" si="263"/>
        <v>2.538E-2</v>
      </c>
      <c r="U757" s="40">
        <f t="shared" si="264"/>
        <v>1.0152E-2</v>
      </c>
    </row>
    <row r="758" spans="13:21" x14ac:dyDescent="0.3">
      <c r="M758" s="38">
        <f t="shared" si="256"/>
        <v>1080</v>
      </c>
      <c r="N758" s="39">
        <f t="shared" si="257"/>
        <v>270</v>
      </c>
      <c r="O758" s="40">
        <f t="shared" si="258"/>
        <v>108</v>
      </c>
      <c r="P758" s="38">
        <f t="shared" si="259"/>
        <v>108</v>
      </c>
      <c r="Q758" s="39">
        <f t="shared" si="260"/>
        <v>27</v>
      </c>
      <c r="R758" s="39">
        <f t="shared" si="261"/>
        <v>10.799999999999999</v>
      </c>
      <c r="S758" s="38">
        <f t="shared" si="262"/>
        <v>0.108</v>
      </c>
      <c r="T758" s="39">
        <f t="shared" si="263"/>
        <v>2.7E-2</v>
      </c>
      <c r="U758" s="40">
        <f t="shared" si="264"/>
        <v>1.0800000000000001E-2</v>
      </c>
    </row>
    <row r="759" spans="13:21" x14ac:dyDescent="0.3">
      <c r="M759" s="38">
        <f t="shared" si="256"/>
        <v>1080</v>
      </c>
      <c r="N759" s="39">
        <f t="shared" si="257"/>
        <v>270</v>
      </c>
      <c r="O759" s="40">
        <f t="shared" si="258"/>
        <v>108</v>
      </c>
      <c r="P759" s="38">
        <f t="shared" si="259"/>
        <v>108</v>
      </c>
      <c r="Q759" s="39">
        <f t="shared" si="260"/>
        <v>27</v>
      </c>
      <c r="R759" s="39">
        <f t="shared" si="261"/>
        <v>10.799999999999999</v>
      </c>
      <c r="S759" s="38">
        <f t="shared" si="262"/>
        <v>0.108</v>
      </c>
      <c r="T759" s="39">
        <f t="shared" si="263"/>
        <v>2.7E-2</v>
      </c>
      <c r="U759" s="40">
        <f t="shared" si="264"/>
        <v>1.0800000000000001E-2</v>
      </c>
    </row>
    <row r="760" spans="13:21" x14ac:dyDescent="0.3">
      <c r="M760" s="38">
        <f t="shared" si="256"/>
        <v>1123.2</v>
      </c>
      <c r="N760" s="39">
        <f t="shared" si="257"/>
        <v>280.8</v>
      </c>
      <c r="O760" s="40">
        <f t="shared" si="258"/>
        <v>112.32000000000001</v>
      </c>
      <c r="P760" s="38">
        <f t="shared" si="259"/>
        <v>112.32000000000001</v>
      </c>
      <c r="Q760" s="39">
        <f t="shared" si="260"/>
        <v>28.080000000000002</v>
      </c>
      <c r="R760" s="39">
        <f t="shared" si="261"/>
        <v>11.232000000000001</v>
      </c>
      <c r="S760" s="38">
        <f t="shared" si="262"/>
        <v>0.11232</v>
      </c>
      <c r="T760" s="39">
        <f t="shared" si="263"/>
        <v>2.8080000000000001E-2</v>
      </c>
      <c r="U760" s="40">
        <f t="shared" si="264"/>
        <v>1.1232000000000002E-2</v>
      </c>
    </row>
    <row r="761" spans="13:21" x14ac:dyDescent="0.3">
      <c r="M761" s="38">
        <f t="shared" si="256"/>
        <v>1123.2</v>
      </c>
      <c r="N761" s="39">
        <f t="shared" si="257"/>
        <v>280.8</v>
      </c>
      <c r="O761" s="40">
        <f t="shared" si="258"/>
        <v>112.32000000000001</v>
      </c>
      <c r="P761" s="38">
        <f t="shared" si="259"/>
        <v>112.32000000000001</v>
      </c>
      <c r="Q761" s="39">
        <f t="shared" si="260"/>
        <v>28.080000000000002</v>
      </c>
      <c r="R761" s="39">
        <f t="shared" si="261"/>
        <v>11.232000000000001</v>
      </c>
      <c r="S761" s="38">
        <f t="shared" si="262"/>
        <v>0.11232</v>
      </c>
      <c r="T761" s="39">
        <f t="shared" si="263"/>
        <v>2.8080000000000001E-2</v>
      </c>
      <c r="U761" s="40">
        <f t="shared" si="264"/>
        <v>1.1232000000000002E-2</v>
      </c>
    </row>
    <row r="762" spans="13:21" x14ac:dyDescent="0.3">
      <c r="M762" s="38">
        <f t="shared" si="256"/>
        <v>1134</v>
      </c>
      <c r="N762" s="39">
        <f t="shared" si="257"/>
        <v>283.5</v>
      </c>
      <c r="O762" s="40">
        <f t="shared" si="258"/>
        <v>113.4</v>
      </c>
      <c r="P762" s="38">
        <f t="shared" si="259"/>
        <v>113.4</v>
      </c>
      <c r="Q762" s="39">
        <f t="shared" si="260"/>
        <v>28.35</v>
      </c>
      <c r="R762" s="39">
        <f t="shared" si="261"/>
        <v>11.34</v>
      </c>
      <c r="S762" s="38">
        <f t="shared" si="262"/>
        <v>0.1134</v>
      </c>
      <c r="T762" s="39">
        <f t="shared" si="263"/>
        <v>2.835E-2</v>
      </c>
      <c r="U762" s="40">
        <f t="shared" si="264"/>
        <v>1.1340000000000001E-2</v>
      </c>
    </row>
    <row r="763" spans="13:21" x14ac:dyDescent="0.3">
      <c r="M763" s="38">
        <f t="shared" si="256"/>
        <v>1134</v>
      </c>
      <c r="N763" s="39">
        <f t="shared" si="257"/>
        <v>283.5</v>
      </c>
      <c r="O763" s="40">
        <f t="shared" si="258"/>
        <v>113.4</v>
      </c>
      <c r="P763" s="38">
        <f t="shared" si="259"/>
        <v>113.4</v>
      </c>
      <c r="Q763" s="39">
        <f t="shared" si="260"/>
        <v>28.35</v>
      </c>
      <c r="R763" s="39">
        <f t="shared" si="261"/>
        <v>11.34</v>
      </c>
      <c r="S763" s="38">
        <f t="shared" si="262"/>
        <v>0.1134</v>
      </c>
      <c r="T763" s="39">
        <f t="shared" si="263"/>
        <v>2.835E-2</v>
      </c>
      <c r="U763" s="40">
        <f t="shared" si="264"/>
        <v>1.1340000000000001E-2</v>
      </c>
    </row>
    <row r="764" spans="13:21" x14ac:dyDescent="0.3">
      <c r="M764" s="38">
        <f t="shared" si="256"/>
        <v>1144.8</v>
      </c>
      <c r="N764" s="39">
        <f t="shared" si="257"/>
        <v>286.2</v>
      </c>
      <c r="O764" s="40">
        <f t="shared" si="258"/>
        <v>114.48</v>
      </c>
      <c r="P764" s="38">
        <f t="shared" si="259"/>
        <v>114.48</v>
      </c>
      <c r="Q764" s="39">
        <f t="shared" si="260"/>
        <v>28.62</v>
      </c>
      <c r="R764" s="39">
        <f t="shared" si="261"/>
        <v>11.448</v>
      </c>
      <c r="S764" s="38">
        <f t="shared" si="262"/>
        <v>0.11448</v>
      </c>
      <c r="T764" s="39">
        <f t="shared" si="263"/>
        <v>2.862E-2</v>
      </c>
      <c r="U764" s="40">
        <f t="shared" si="264"/>
        <v>1.1448000000000002E-2</v>
      </c>
    </row>
    <row r="765" spans="13:21" x14ac:dyDescent="0.3">
      <c r="M765" s="38">
        <f t="shared" si="256"/>
        <v>1144.8</v>
      </c>
      <c r="N765" s="39">
        <f t="shared" si="257"/>
        <v>286.2</v>
      </c>
      <c r="O765" s="40">
        <f t="shared" si="258"/>
        <v>114.48</v>
      </c>
      <c r="P765" s="38">
        <f t="shared" si="259"/>
        <v>114.48</v>
      </c>
      <c r="Q765" s="39">
        <f t="shared" si="260"/>
        <v>28.62</v>
      </c>
      <c r="R765" s="39">
        <f t="shared" si="261"/>
        <v>11.448</v>
      </c>
      <c r="S765" s="38">
        <f t="shared" si="262"/>
        <v>0.11448</v>
      </c>
      <c r="T765" s="39">
        <f t="shared" si="263"/>
        <v>2.862E-2</v>
      </c>
      <c r="U765" s="40">
        <f t="shared" si="264"/>
        <v>1.1448000000000002E-2</v>
      </c>
    </row>
    <row r="766" spans="13:21" x14ac:dyDescent="0.3">
      <c r="M766" s="38">
        <f t="shared" si="256"/>
        <v>1144.8</v>
      </c>
      <c r="N766" s="39">
        <f t="shared" si="257"/>
        <v>286.2</v>
      </c>
      <c r="O766" s="40">
        <f t="shared" si="258"/>
        <v>114.48</v>
      </c>
      <c r="P766" s="38">
        <f t="shared" si="259"/>
        <v>114.48</v>
      </c>
      <c r="Q766" s="39">
        <f t="shared" si="260"/>
        <v>28.62</v>
      </c>
      <c r="R766" s="39">
        <f t="shared" si="261"/>
        <v>11.448</v>
      </c>
      <c r="S766" s="38">
        <f t="shared" si="262"/>
        <v>0.11448</v>
      </c>
      <c r="T766" s="39">
        <f t="shared" si="263"/>
        <v>2.862E-2</v>
      </c>
      <c r="U766" s="40">
        <f t="shared" si="264"/>
        <v>1.1448000000000002E-2</v>
      </c>
    </row>
    <row r="767" spans="13:21" x14ac:dyDescent="0.3">
      <c r="M767" s="38">
        <f t="shared" si="256"/>
        <v>1274.3999999999999</v>
      </c>
      <c r="N767" s="39">
        <f t="shared" si="257"/>
        <v>318.59999999999997</v>
      </c>
      <c r="O767" s="40">
        <f t="shared" si="258"/>
        <v>127.44</v>
      </c>
      <c r="P767" s="38">
        <f t="shared" si="259"/>
        <v>127.44</v>
      </c>
      <c r="Q767" s="39">
        <f t="shared" si="260"/>
        <v>31.86</v>
      </c>
      <c r="R767" s="39">
        <f t="shared" si="261"/>
        <v>12.744</v>
      </c>
      <c r="S767" s="38">
        <f t="shared" si="262"/>
        <v>0.12744</v>
      </c>
      <c r="T767" s="39">
        <f t="shared" si="263"/>
        <v>3.1859999999999999E-2</v>
      </c>
      <c r="U767" s="40">
        <f t="shared" si="264"/>
        <v>1.2744E-2</v>
      </c>
    </row>
    <row r="768" spans="13:21" x14ac:dyDescent="0.3">
      <c r="M768" s="38">
        <f t="shared" si="256"/>
        <v>1296</v>
      </c>
      <c r="N768" s="39">
        <f t="shared" si="257"/>
        <v>324</v>
      </c>
      <c r="O768" s="40">
        <f t="shared" si="258"/>
        <v>129.6</v>
      </c>
      <c r="P768" s="38">
        <f t="shared" si="259"/>
        <v>129.6</v>
      </c>
      <c r="Q768" s="39">
        <f t="shared" si="260"/>
        <v>32.4</v>
      </c>
      <c r="R768" s="39">
        <f t="shared" si="261"/>
        <v>12.959999999999999</v>
      </c>
      <c r="S768" s="38">
        <f t="shared" si="262"/>
        <v>0.12959999999999999</v>
      </c>
      <c r="T768" s="39">
        <f t="shared" si="263"/>
        <v>3.2399999999999998E-2</v>
      </c>
      <c r="U768" s="40">
        <f t="shared" si="264"/>
        <v>1.2960000000000001E-2</v>
      </c>
    </row>
    <row r="769" spans="13:21" x14ac:dyDescent="0.3">
      <c r="M769" s="38">
        <f t="shared" si="256"/>
        <v>1296</v>
      </c>
      <c r="N769" s="39">
        <f t="shared" si="257"/>
        <v>324</v>
      </c>
      <c r="O769" s="40">
        <f t="shared" si="258"/>
        <v>129.6</v>
      </c>
      <c r="P769" s="38">
        <f t="shared" si="259"/>
        <v>129.6</v>
      </c>
      <c r="Q769" s="39">
        <f t="shared" si="260"/>
        <v>32.4</v>
      </c>
      <c r="R769" s="39">
        <f t="shared" si="261"/>
        <v>12.959999999999999</v>
      </c>
      <c r="S769" s="38">
        <f t="shared" si="262"/>
        <v>0.12959999999999999</v>
      </c>
      <c r="T769" s="39">
        <f t="shared" si="263"/>
        <v>3.2399999999999998E-2</v>
      </c>
      <c r="U769" s="40">
        <f t="shared" si="264"/>
        <v>1.2960000000000001E-2</v>
      </c>
    </row>
    <row r="770" spans="13:21" x14ac:dyDescent="0.3">
      <c r="M770" s="38">
        <f t="shared" si="256"/>
        <v>1209.6000000000001</v>
      </c>
      <c r="N770" s="39">
        <f t="shared" si="257"/>
        <v>302.40000000000003</v>
      </c>
      <c r="O770" s="40">
        <f t="shared" si="258"/>
        <v>120.96000000000001</v>
      </c>
      <c r="P770" s="38">
        <f t="shared" si="259"/>
        <v>120.96000000000001</v>
      </c>
      <c r="Q770" s="39">
        <f t="shared" si="260"/>
        <v>30.240000000000002</v>
      </c>
      <c r="R770" s="39">
        <f t="shared" si="261"/>
        <v>12.096</v>
      </c>
      <c r="S770" s="38">
        <f t="shared" si="262"/>
        <v>0.12096</v>
      </c>
      <c r="T770" s="39">
        <f t="shared" si="263"/>
        <v>3.024E-2</v>
      </c>
      <c r="U770" s="40">
        <f t="shared" si="264"/>
        <v>1.2096000000000001E-2</v>
      </c>
    </row>
    <row r="771" spans="13:21" x14ac:dyDescent="0.3">
      <c r="M771" s="38">
        <f t="shared" si="256"/>
        <v>1228.5</v>
      </c>
      <c r="N771" s="39">
        <f t="shared" si="257"/>
        <v>307.125</v>
      </c>
      <c r="O771" s="40">
        <f t="shared" si="258"/>
        <v>122.85000000000001</v>
      </c>
      <c r="P771" s="38">
        <f t="shared" si="259"/>
        <v>122.85000000000001</v>
      </c>
      <c r="Q771" s="39">
        <f t="shared" si="260"/>
        <v>30.712500000000002</v>
      </c>
      <c r="R771" s="39">
        <f t="shared" si="261"/>
        <v>12.285</v>
      </c>
      <c r="S771" s="38">
        <f t="shared" si="262"/>
        <v>0.12285</v>
      </c>
      <c r="T771" s="39">
        <f t="shared" si="263"/>
        <v>3.07125E-2</v>
      </c>
      <c r="U771" s="40">
        <f t="shared" si="264"/>
        <v>1.2285000000000001E-2</v>
      </c>
    </row>
    <row r="772" spans="13:21" x14ac:dyDescent="0.3">
      <c r="M772" s="38">
        <f t="shared" si="256"/>
        <v>1236.6000000000001</v>
      </c>
      <c r="N772" s="39">
        <f t="shared" si="257"/>
        <v>309.15000000000003</v>
      </c>
      <c r="O772" s="40">
        <f t="shared" si="258"/>
        <v>123.66000000000001</v>
      </c>
      <c r="P772" s="38">
        <f t="shared" si="259"/>
        <v>123.66000000000001</v>
      </c>
      <c r="Q772" s="39">
        <f t="shared" si="260"/>
        <v>30.915000000000003</v>
      </c>
      <c r="R772" s="39">
        <f t="shared" si="261"/>
        <v>12.366</v>
      </c>
      <c r="S772" s="38">
        <f t="shared" si="262"/>
        <v>0.12366000000000001</v>
      </c>
      <c r="T772" s="39">
        <f t="shared" si="263"/>
        <v>3.0915000000000002E-2</v>
      </c>
      <c r="U772" s="40">
        <f t="shared" si="264"/>
        <v>1.2366000000000002E-2</v>
      </c>
    </row>
    <row r="773" spans="13:21" x14ac:dyDescent="0.3">
      <c r="M773" s="38">
        <f t="shared" si="256"/>
        <v>1236.6000000000001</v>
      </c>
      <c r="N773" s="39">
        <f t="shared" si="257"/>
        <v>309.15000000000003</v>
      </c>
      <c r="O773" s="40">
        <f t="shared" si="258"/>
        <v>123.66000000000001</v>
      </c>
      <c r="P773" s="38">
        <f t="shared" si="259"/>
        <v>123.66000000000001</v>
      </c>
      <c r="Q773" s="39">
        <f t="shared" si="260"/>
        <v>30.915000000000003</v>
      </c>
      <c r="R773" s="39">
        <f t="shared" si="261"/>
        <v>12.366</v>
      </c>
      <c r="S773" s="38">
        <f t="shared" si="262"/>
        <v>0.12366000000000001</v>
      </c>
      <c r="T773" s="39">
        <f t="shared" si="263"/>
        <v>3.0915000000000002E-2</v>
      </c>
      <c r="U773" s="40">
        <f t="shared" si="264"/>
        <v>1.2366000000000002E-2</v>
      </c>
    </row>
    <row r="774" spans="13:21" x14ac:dyDescent="0.3">
      <c r="M774" s="38">
        <f t="shared" si="256"/>
        <v>1274.3999999999999</v>
      </c>
      <c r="N774" s="39">
        <f t="shared" si="257"/>
        <v>318.59999999999997</v>
      </c>
      <c r="O774" s="40">
        <f t="shared" si="258"/>
        <v>127.44</v>
      </c>
      <c r="P774" s="38">
        <f t="shared" si="259"/>
        <v>127.44</v>
      </c>
      <c r="Q774" s="39">
        <f t="shared" si="260"/>
        <v>31.86</v>
      </c>
      <c r="R774" s="39">
        <f t="shared" si="261"/>
        <v>12.744</v>
      </c>
      <c r="S774" s="38">
        <f t="shared" si="262"/>
        <v>0.12744</v>
      </c>
      <c r="T774" s="39">
        <f t="shared" si="263"/>
        <v>3.1859999999999999E-2</v>
      </c>
      <c r="U774" s="40">
        <f t="shared" si="264"/>
        <v>1.2744E-2</v>
      </c>
    </row>
    <row r="775" spans="13:21" x14ac:dyDescent="0.3">
      <c r="M775" s="38">
        <f t="shared" si="256"/>
        <v>1296</v>
      </c>
      <c r="N775" s="39">
        <f t="shared" si="257"/>
        <v>324</v>
      </c>
      <c r="O775" s="40">
        <f t="shared" si="258"/>
        <v>129.6</v>
      </c>
      <c r="P775" s="38">
        <f t="shared" si="259"/>
        <v>129.6</v>
      </c>
      <c r="Q775" s="39">
        <f t="shared" si="260"/>
        <v>32.4</v>
      </c>
      <c r="R775" s="39">
        <f t="shared" si="261"/>
        <v>12.959999999999999</v>
      </c>
      <c r="S775" s="38">
        <f t="shared" si="262"/>
        <v>0.12959999999999999</v>
      </c>
      <c r="T775" s="39">
        <f t="shared" si="263"/>
        <v>3.2399999999999998E-2</v>
      </c>
      <c r="U775" s="40">
        <f t="shared" si="264"/>
        <v>1.2960000000000001E-2</v>
      </c>
    </row>
    <row r="776" spans="13:21" x14ac:dyDescent="0.3">
      <c r="M776" s="38">
        <f t="shared" si="256"/>
        <v>1296</v>
      </c>
      <c r="N776" s="39">
        <f t="shared" si="257"/>
        <v>324</v>
      </c>
      <c r="O776" s="40">
        <f t="shared" si="258"/>
        <v>129.6</v>
      </c>
      <c r="P776" s="38">
        <f t="shared" si="259"/>
        <v>129.6</v>
      </c>
      <c r="Q776" s="39">
        <f t="shared" si="260"/>
        <v>32.4</v>
      </c>
      <c r="R776" s="39">
        <f t="shared" si="261"/>
        <v>12.959999999999999</v>
      </c>
      <c r="S776" s="38">
        <f t="shared" si="262"/>
        <v>0.12959999999999999</v>
      </c>
      <c r="T776" s="39">
        <f t="shared" si="263"/>
        <v>3.2399999999999998E-2</v>
      </c>
      <c r="U776" s="40">
        <f t="shared" si="264"/>
        <v>1.2960000000000001E-2</v>
      </c>
    </row>
    <row r="777" spans="13:21" x14ac:dyDescent="0.3">
      <c r="M777" s="38">
        <f t="shared" si="256"/>
        <v>1296</v>
      </c>
      <c r="N777" s="39">
        <f t="shared" si="257"/>
        <v>324</v>
      </c>
      <c r="O777" s="40">
        <f t="shared" si="258"/>
        <v>129.6</v>
      </c>
      <c r="P777" s="38">
        <f t="shared" si="259"/>
        <v>129.6</v>
      </c>
      <c r="Q777" s="39">
        <f t="shared" si="260"/>
        <v>32.4</v>
      </c>
      <c r="R777" s="39">
        <f t="shared" si="261"/>
        <v>12.959999999999999</v>
      </c>
      <c r="S777" s="38">
        <f t="shared" si="262"/>
        <v>0.12959999999999999</v>
      </c>
      <c r="T777" s="39">
        <f t="shared" si="263"/>
        <v>3.2399999999999998E-2</v>
      </c>
      <c r="U777" s="40">
        <f t="shared" si="264"/>
        <v>1.2960000000000001E-2</v>
      </c>
    </row>
    <row r="778" spans="13:21" x14ac:dyDescent="0.3">
      <c r="M778" s="38">
        <f t="shared" si="256"/>
        <v>1360.8</v>
      </c>
      <c r="N778" s="39">
        <f t="shared" si="257"/>
        <v>340.2</v>
      </c>
      <c r="O778" s="40">
        <f t="shared" si="258"/>
        <v>136.07999999999998</v>
      </c>
      <c r="P778" s="38">
        <f t="shared" si="259"/>
        <v>136.07999999999998</v>
      </c>
      <c r="Q778" s="39">
        <f t="shared" si="260"/>
        <v>34.019999999999996</v>
      </c>
      <c r="R778" s="39">
        <f t="shared" si="261"/>
        <v>13.607999999999999</v>
      </c>
      <c r="S778" s="38">
        <f t="shared" si="262"/>
        <v>0.13607999999999998</v>
      </c>
      <c r="T778" s="39">
        <f t="shared" si="263"/>
        <v>3.4019999999999995E-2</v>
      </c>
      <c r="U778" s="40">
        <f t="shared" si="264"/>
        <v>1.3608E-2</v>
      </c>
    </row>
    <row r="779" spans="13:21" x14ac:dyDescent="0.3">
      <c r="M779" s="38">
        <f t="shared" si="256"/>
        <v>1404</v>
      </c>
      <c r="N779" s="39">
        <f t="shared" si="257"/>
        <v>351</v>
      </c>
      <c r="O779" s="40">
        <f t="shared" si="258"/>
        <v>140.4</v>
      </c>
      <c r="P779" s="38">
        <f t="shared" si="259"/>
        <v>140.4</v>
      </c>
      <c r="Q779" s="39">
        <f t="shared" si="260"/>
        <v>35.1</v>
      </c>
      <c r="R779" s="39">
        <f t="shared" si="261"/>
        <v>14.04</v>
      </c>
      <c r="S779" s="38">
        <f t="shared" si="262"/>
        <v>0.1404</v>
      </c>
      <c r="T779" s="39">
        <f t="shared" si="263"/>
        <v>3.5099999999999999E-2</v>
      </c>
      <c r="U779" s="40">
        <f t="shared" si="264"/>
        <v>1.404E-2</v>
      </c>
    </row>
    <row r="780" spans="13:21" x14ac:dyDescent="0.3">
      <c r="M780" s="38">
        <f t="shared" si="256"/>
        <v>1045.44</v>
      </c>
      <c r="N780" s="39">
        <f t="shared" si="257"/>
        <v>261.36</v>
      </c>
      <c r="O780" s="40">
        <f t="shared" si="258"/>
        <v>104.54400000000001</v>
      </c>
      <c r="P780" s="38">
        <f t="shared" si="259"/>
        <v>104.54400000000001</v>
      </c>
      <c r="Q780" s="39">
        <f t="shared" si="260"/>
        <v>26.136000000000003</v>
      </c>
      <c r="R780" s="39">
        <f t="shared" si="261"/>
        <v>10.454400000000001</v>
      </c>
      <c r="S780" s="38">
        <f t="shared" si="262"/>
        <v>0.10454400000000001</v>
      </c>
      <c r="T780" s="39">
        <f t="shared" si="263"/>
        <v>2.6136000000000003E-2</v>
      </c>
      <c r="U780" s="40">
        <f t="shared" si="264"/>
        <v>1.0454400000000001E-2</v>
      </c>
    </row>
    <row r="781" spans="13:21" x14ac:dyDescent="0.3">
      <c r="M781" s="38">
        <f t="shared" ref="M781:M812" si="265">IF(I87="","",I87*36)</f>
        <v>1045.44</v>
      </c>
      <c r="N781" s="39">
        <f t="shared" ref="N781:N812" si="266">IF(I87="","",I87*9)</f>
        <v>261.36</v>
      </c>
      <c r="O781" s="40">
        <f t="shared" ref="O781:O812" si="267">IF(I87="","",I87*3.6)</f>
        <v>104.54400000000001</v>
      </c>
      <c r="P781" s="38">
        <f t="shared" ref="P781:P812" si="268">IF(I87="","",I87*3.6)</f>
        <v>104.54400000000001</v>
      </c>
      <c r="Q781" s="39">
        <f t="shared" ref="Q781:Q812" si="269">IF(I87="","",I87*0.9)</f>
        <v>26.136000000000003</v>
      </c>
      <c r="R781" s="39">
        <f t="shared" ref="R781:R812" si="270">IF(I87="","",I87*0.36)</f>
        <v>10.454400000000001</v>
      </c>
      <c r="S781" s="38">
        <f t="shared" ref="S781:S812" si="271">IF(I87="","",I87*(0.0036))</f>
        <v>0.10454400000000001</v>
      </c>
      <c r="T781" s="39">
        <f t="shared" ref="T781:T812" si="272">IF(I87="","",I87*(0.0009))</f>
        <v>2.6136000000000003E-2</v>
      </c>
      <c r="U781" s="40">
        <f t="shared" ref="U781:U812" si="273">IF(I87="","",I87*(0.00036))</f>
        <v>1.0454400000000001E-2</v>
      </c>
    </row>
    <row r="782" spans="13:21" x14ac:dyDescent="0.3">
      <c r="M782" s="38">
        <f t="shared" si="265"/>
        <v>1047.42</v>
      </c>
      <c r="N782" s="39">
        <f t="shared" si="266"/>
        <v>261.85500000000002</v>
      </c>
      <c r="O782" s="40">
        <f t="shared" si="267"/>
        <v>104.742</v>
      </c>
      <c r="P782" s="38">
        <f t="shared" si="268"/>
        <v>104.742</v>
      </c>
      <c r="Q782" s="39">
        <f t="shared" si="269"/>
        <v>26.185500000000001</v>
      </c>
      <c r="R782" s="39">
        <f t="shared" si="270"/>
        <v>10.4742</v>
      </c>
      <c r="S782" s="38">
        <f t="shared" si="271"/>
        <v>0.10474199999999999</v>
      </c>
      <c r="T782" s="39">
        <f t="shared" si="272"/>
        <v>2.6185499999999997E-2</v>
      </c>
      <c r="U782" s="40">
        <f t="shared" si="273"/>
        <v>1.0474199999999999E-2</v>
      </c>
    </row>
    <row r="783" spans="13:21" x14ac:dyDescent="0.3">
      <c r="M783" s="38">
        <f t="shared" si="265"/>
        <v>1092.96</v>
      </c>
      <c r="N783" s="39">
        <f t="shared" si="266"/>
        <v>273.24</v>
      </c>
      <c r="O783" s="40">
        <f t="shared" si="267"/>
        <v>109.29600000000001</v>
      </c>
      <c r="P783" s="38">
        <f t="shared" si="268"/>
        <v>109.29600000000001</v>
      </c>
      <c r="Q783" s="39">
        <f t="shared" si="269"/>
        <v>27.324000000000002</v>
      </c>
      <c r="R783" s="39">
        <f t="shared" si="270"/>
        <v>10.929599999999999</v>
      </c>
      <c r="S783" s="38">
        <f t="shared" si="271"/>
        <v>0.10929599999999999</v>
      </c>
      <c r="T783" s="39">
        <f t="shared" si="272"/>
        <v>2.7323999999999998E-2</v>
      </c>
      <c r="U783" s="40">
        <f t="shared" si="273"/>
        <v>1.0929600000000001E-2</v>
      </c>
    </row>
    <row r="784" spans="13:21" x14ac:dyDescent="0.3">
      <c r="M784" s="38">
        <f t="shared" si="265"/>
        <v>1092.96</v>
      </c>
      <c r="N784" s="39">
        <f t="shared" si="266"/>
        <v>273.24</v>
      </c>
      <c r="O784" s="40">
        <f t="shared" si="267"/>
        <v>109.29600000000001</v>
      </c>
      <c r="P784" s="38">
        <f t="shared" si="268"/>
        <v>109.29600000000001</v>
      </c>
      <c r="Q784" s="39">
        <f t="shared" si="269"/>
        <v>27.324000000000002</v>
      </c>
      <c r="R784" s="39">
        <f t="shared" si="270"/>
        <v>10.929599999999999</v>
      </c>
      <c r="S784" s="38">
        <f t="shared" si="271"/>
        <v>0.10929599999999999</v>
      </c>
      <c r="T784" s="39">
        <f t="shared" si="272"/>
        <v>2.7323999999999998E-2</v>
      </c>
      <c r="U784" s="40">
        <f t="shared" si="273"/>
        <v>1.0929600000000001E-2</v>
      </c>
    </row>
    <row r="785" spans="13:21" x14ac:dyDescent="0.3">
      <c r="M785" s="38">
        <f t="shared" si="265"/>
        <v>1108.8</v>
      </c>
      <c r="N785" s="39">
        <f t="shared" si="266"/>
        <v>277.2</v>
      </c>
      <c r="O785" s="40">
        <f t="shared" si="267"/>
        <v>110.88</v>
      </c>
      <c r="P785" s="38">
        <f t="shared" si="268"/>
        <v>110.88</v>
      </c>
      <c r="Q785" s="39">
        <f t="shared" si="269"/>
        <v>27.72</v>
      </c>
      <c r="R785" s="39">
        <f t="shared" si="270"/>
        <v>11.087999999999999</v>
      </c>
      <c r="S785" s="38">
        <f t="shared" si="271"/>
        <v>0.11087999999999999</v>
      </c>
      <c r="T785" s="39">
        <f t="shared" si="272"/>
        <v>2.7719999999999998E-2</v>
      </c>
      <c r="U785" s="40">
        <f t="shared" si="273"/>
        <v>1.1087999999999999E-2</v>
      </c>
    </row>
    <row r="786" spans="13:21" x14ac:dyDescent="0.3">
      <c r="M786" s="38">
        <f t="shared" si="265"/>
        <v>1108.8</v>
      </c>
      <c r="N786" s="39">
        <f t="shared" si="266"/>
        <v>277.2</v>
      </c>
      <c r="O786" s="40">
        <f t="shared" si="267"/>
        <v>110.88</v>
      </c>
      <c r="P786" s="38">
        <f t="shared" si="268"/>
        <v>110.88</v>
      </c>
      <c r="Q786" s="39">
        <f t="shared" si="269"/>
        <v>27.72</v>
      </c>
      <c r="R786" s="39">
        <f t="shared" si="270"/>
        <v>11.087999999999999</v>
      </c>
      <c r="S786" s="38">
        <f t="shared" si="271"/>
        <v>0.11087999999999999</v>
      </c>
      <c r="T786" s="39">
        <f t="shared" si="272"/>
        <v>2.7719999999999998E-2</v>
      </c>
      <c r="U786" s="40">
        <f t="shared" si="273"/>
        <v>1.1087999999999999E-2</v>
      </c>
    </row>
    <row r="787" spans="13:21" x14ac:dyDescent="0.3">
      <c r="M787" s="38">
        <f t="shared" si="265"/>
        <v>1108.8</v>
      </c>
      <c r="N787" s="39">
        <f t="shared" si="266"/>
        <v>277.2</v>
      </c>
      <c r="O787" s="40">
        <f t="shared" si="267"/>
        <v>110.88</v>
      </c>
      <c r="P787" s="38">
        <f t="shared" si="268"/>
        <v>110.88</v>
      </c>
      <c r="Q787" s="39">
        <f t="shared" si="269"/>
        <v>27.72</v>
      </c>
      <c r="R787" s="39">
        <f t="shared" si="270"/>
        <v>11.087999999999999</v>
      </c>
      <c r="S787" s="38">
        <f t="shared" si="271"/>
        <v>0.11087999999999999</v>
      </c>
      <c r="T787" s="39">
        <f t="shared" si="272"/>
        <v>2.7719999999999998E-2</v>
      </c>
      <c r="U787" s="40">
        <f t="shared" si="273"/>
        <v>1.1087999999999999E-2</v>
      </c>
    </row>
    <row r="788" spans="13:21" x14ac:dyDescent="0.3">
      <c r="M788" s="38">
        <f t="shared" si="265"/>
        <v>1080</v>
      </c>
      <c r="N788" s="39">
        <f t="shared" si="266"/>
        <v>270</v>
      </c>
      <c r="O788" s="40">
        <f t="shared" si="267"/>
        <v>108</v>
      </c>
      <c r="P788" s="38">
        <f t="shared" si="268"/>
        <v>108</v>
      </c>
      <c r="Q788" s="39">
        <f t="shared" si="269"/>
        <v>27</v>
      </c>
      <c r="R788" s="39">
        <f t="shared" si="270"/>
        <v>10.799999999999999</v>
      </c>
      <c r="S788" s="38">
        <f t="shared" si="271"/>
        <v>0.108</v>
      </c>
      <c r="T788" s="39">
        <f t="shared" si="272"/>
        <v>2.7E-2</v>
      </c>
      <c r="U788" s="40">
        <f t="shared" si="273"/>
        <v>1.0800000000000001E-2</v>
      </c>
    </row>
    <row r="789" spans="13:21" x14ac:dyDescent="0.3">
      <c r="M789" s="38">
        <f t="shared" si="265"/>
        <v>1209.6000000000001</v>
      </c>
      <c r="N789" s="39">
        <f t="shared" si="266"/>
        <v>302.40000000000003</v>
      </c>
      <c r="O789" s="40">
        <f t="shared" si="267"/>
        <v>120.96000000000001</v>
      </c>
      <c r="P789" s="38">
        <f t="shared" si="268"/>
        <v>120.96000000000001</v>
      </c>
      <c r="Q789" s="39">
        <f t="shared" si="269"/>
        <v>30.240000000000002</v>
      </c>
      <c r="R789" s="39">
        <f t="shared" si="270"/>
        <v>12.096</v>
      </c>
      <c r="S789" s="38">
        <f t="shared" si="271"/>
        <v>0.12096</v>
      </c>
      <c r="T789" s="39">
        <f t="shared" si="272"/>
        <v>3.024E-2</v>
      </c>
      <c r="U789" s="40">
        <f t="shared" si="273"/>
        <v>1.2096000000000001E-2</v>
      </c>
    </row>
    <row r="790" spans="13:21" x14ac:dyDescent="0.3">
      <c r="M790" s="38">
        <f t="shared" si="265"/>
        <v>1231.1999999999998</v>
      </c>
      <c r="N790" s="39">
        <f t="shared" si="266"/>
        <v>307.79999999999995</v>
      </c>
      <c r="O790" s="40">
        <f t="shared" si="267"/>
        <v>123.11999999999999</v>
      </c>
      <c r="P790" s="38">
        <f t="shared" si="268"/>
        <v>123.11999999999999</v>
      </c>
      <c r="Q790" s="39">
        <f t="shared" si="269"/>
        <v>30.779999999999998</v>
      </c>
      <c r="R790" s="39">
        <f t="shared" si="270"/>
        <v>12.311999999999998</v>
      </c>
      <c r="S790" s="38">
        <f t="shared" si="271"/>
        <v>0.12311999999999998</v>
      </c>
      <c r="T790" s="39">
        <f t="shared" si="272"/>
        <v>3.0779999999999995E-2</v>
      </c>
      <c r="U790" s="40">
        <f t="shared" si="273"/>
        <v>1.2312E-2</v>
      </c>
    </row>
    <row r="791" spans="13:21" x14ac:dyDescent="0.3">
      <c r="M791" s="38">
        <f t="shared" si="265"/>
        <v>1296</v>
      </c>
      <c r="N791" s="39">
        <f t="shared" si="266"/>
        <v>324</v>
      </c>
      <c r="O791" s="40">
        <f t="shared" si="267"/>
        <v>129.6</v>
      </c>
      <c r="P791" s="38">
        <f t="shared" si="268"/>
        <v>129.6</v>
      </c>
      <c r="Q791" s="39">
        <f t="shared" si="269"/>
        <v>32.4</v>
      </c>
      <c r="R791" s="39">
        <f t="shared" si="270"/>
        <v>12.959999999999999</v>
      </c>
      <c r="S791" s="38">
        <f t="shared" si="271"/>
        <v>0.12959999999999999</v>
      </c>
      <c r="T791" s="39">
        <f t="shared" si="272"/>
        <v>3.2399999999999998E-2</v>
      </c>
      <c r="U791" s="40">
        <f t="shared" si="273"/>
        <v>1.2960000000000001E-2</v>
      </c>
    </row>
    <row r="792" spans="13:21" x14ac:dyDescent="0.3">
      <c r="M792" s="38">
        <f t="shared" si="265"/>
        <v>1296</v>
      </c>
      <c r="N792" s="39">
        <f t="shared" si="266"/>
        <v>324</v>
      </c>
      <c r="O792" s="40">
        <f t="shared" si="267"/>
        <v>129.6</v>
      </c>
      <c r="P792" s="38">
        <f t="shared" si="268"/>
        <v>129.6</v>
      </c>
      <c r="Q792" s="39">
        <f t="shared" si="269"/>
        <v>32.4</v>
      </c>
      <c r="R792" s="39">
        <f t="shared" si="270"/>
        <v>12.959999999999999</v>
      </c>
      <c r="S792" s="38">
        <f t="shared" si="271"/>
        <v>0.12959999999999999</v>
      </c>
      <c r="T792" s="39">
        <f t="shared" si="272"/>
        <v>3.2399999999999998E-2</v>
      </c>
      <c r="U792" s="40">
        <f t="shared" si="273"/>
        <v>1.2960000000000001E-2</v>
      </c>
    </row>
    <row r="793" spans="13:21" x14ac:dyDescent="0.3">
      <c r="M793" s="38">
        <f t="shared" si="265"/>
        <v>1360.8</v>
      </c>
      <c r="N793" s="39">
        <f t="shared" si="266"/>
        <v>340.2</v>
      </c>
      <c r="O793" s="40">
        <f t="shared" si="267"/>
        <v>136.07999999999998</v>
      </c>
      <c r="P793" s="38">
        <f t="shared" si="268"/>
        <v>136.07999999999998</v>
      </c>
      <c r="Q793" s="39">
        <f t="shared" si="269"/>
        <v>34.019999999999996</v>
      </c>
      <c r="R793" s="39">
        <f t="shared" si="270"/>
        <v>13.607999999999999</v>
      </c>
      <c r="S793" s="38">
        <f t="shared" si="271"/>
        <v>0.13607999999999998</v>
      </c>
      <c r="T793" s="39">
        <f t="shared" si="272"/>
        <v>3.4019999999999995E-2</v>
      </c>
      <c r="U793" s="40">
        <f t="shared" si="273"/>
        <v>1.3608E-2</v>
      </c>
    </row>
    <row r="794" spans="13:21" x14ac:dyDescent="0.3">
      <c r="M794" s="38">
        <f t="shared" si="265"/>
        <v>1360.8</v>
      </c>
      <c r="N794" s="39">
        <f t="shared" si="266"/>
        <v>340.2</v>
      </c>
      <c r="O794" s="40">
        <f t="shared" si="267"/>
        <v>136.07999999999998</v>
      </c>
      <c r="P794" s="38">
        <f t="shared" si="268"/>
        <v>136.07999999999998</v>
      </c>
      <c r="Q794" s="39">
        <f t="shared" si="269"/>
        <v>34.019999999999996</v>
      </c>
      <c r="R794" s="39">
        <f t="shared" si="270"/>
        <v>13.607999999999999</v>
      </c>
      <c r="S794" s="38">
        <f t="shared" si="271"/>
        <v>0.13607999999999998</v>
      </c>
      <c r="T794" s="39">
        <f t="shared" si="272"/>
        <v>3.4019999999999995E-2</v>
      </c>
      <c r="U794" s="40">
        <f t="shared" si="273"/>
        <v>1.3608E-2</v>
      </c>
    </row>
    <row r="795" spans="13:21" x14ac:dyDescent="0.3">
      <c r="M795" s="38">
        <f t="shared" si="265"/>
        <v>1360.8</v>
      </c>
      <c r="N795" s="39">
        <f t="shared" si="266"/>
        <v>340.2</v>
      </c>
      <c r="O795" s="40">
        <f t="shared" si="267"/>
        <v>136.07999999999998</v>
      </c>
      <c r="P795" s="38">
        <f t="shared" si="268"/>
        <v>136.07999999999998</v>
      </c>
      <c r="Q795" s="39">
        <f t="shared" si="269"/>
        <v>34.019999999999996</v>
      </c>
      <c r="R795" s="39">
        <f t="shared" si="270"/>
        <v>13.607999999999999</v>
      </c>
      <c r="S795" s="38">
        <f t="shared" si="271"/>
        <v>0.13607999999999998</v>
      </c>
      <c r="T795" s="39">
        <f t="shared" si="272"/>
        <v>3.4019999999999995E-2</v>
      </c>
      <c r="U795" s="40">
        <f t="shared" si="273"/>
        <v>1.3608E-2</v>
      </c>
    </row>
    <row r="796" spans="13:21" x14ac:dyDescent="0.3">
      <c r="M796" s="38">
        <f t="shared" si="265"/>
        <v>1425.6000000000001</v>
      </c>
      <c r="N796" s="39">
        <f t="shared" si="266"/>
        <v>356.40000000000003</v>
      </c>
      <c r="O796" s="40">
        <f t="shared" si="267"/>
        <v>142.56</v>
      </c>
      <c r="P796" s="38">
        <f t="shared" si="268"/>
        <v>142.56</v>
      </c>
      <c r="Q796" s="39">
        <f t="shared" si="269"/>
        <v>35.64</v>
      </c>
      <c r="R796" s="39">
        <f t="shared" si="270"/>
        <v>14.256</v>
      </c>
      <c r="S796" s="38">
        <f t="shared" si="271"/>
        <v>0.14255999999999999</v>
      </c>
      <c r="T796" s="39">
        <f t="shared" si="272"/>
        <v>3.5639999999999998E-2</v>
      </c>
      <c r="U796" s="40">
        <f t="shared" si="273"/>
        <v>1.4256000000000001E-2</v>
      </c>
    </row>
    <row r="797" spans="13:21" x14ac:dyDescent="0.3">
      <c r="M797" s="38">
        <f t="shared" si="265"/>
        <v>1425.6000000000001</v>
      </c>
      <c r="N797" s="39">
        <f t="shared" si="266"/>
        <v>356.40000000000003</v>
      </c>
      <c r="O797" s="40">
        <f t="shared" si="267"/>
        <v>142.56</v>
      </c>
      <c r="P797" s="38">
        <f t="shared" si="268"/>
        <v>142.56</v>
      </c>
      <c r="Q797" s="39">
        <f t="shared" si="269"/>
        <v>35.64</v>
      </c>
      <c r="R797" s="39">
        <f t="shared" si="270"/>
        <v>14.256</v>
      </c>
      <c r="S797" s="38">
        <f t="shared" si="271"/>
        <v>0.14255999999999999</v>
      </c>
      <c r="T797" s="39">
        <f t="shared" si="272"/>
        <v>3.5639999999999998E-2</v>
      </c>
      <c r="U797" s="40">
        <f t="shared" si="273"/>
        <v>1.4256000000000001E-2</v>
      </c>
    </row>
    <row r="798" spans="13:21" x14ac:dyDescent="0.3">
      <c r="M798" s="38">
        <f t="shared" si="265"/>
        <v>1425.6000000000001</v>
      </c>
      <c r="N798" s="39">
        <f t="shared" si="266"/>
        <v>356.40000000000003</v>
      </c>
      <c r="O798" s="40">
        <f t="shared" si="267"/>
        <v>142.56</v>
      </c>
      <c r="P798" s="38">
        <f t="shared" si="268"/>
        <v>142.56</v>
      </c>
      <c r="Q798" s="39">
        <f t="shared" si="269"/>
        <v>35.64</v>
      </c>
      <c r="R798" s="39">
        <f t="shared" si="270"/>
        <v>14.256</v>
      </c>
      <c r="S798" s="38">
        <f t="shared" si="271"/>
        <v>0.14255999999999999</v>
      </c>
      <c r="T798" s="39">
        <f t="shared" si="272"/>
        <v>3.5639999999999998E-2</v>
      </c>
      <c r="U798" s="40">
        <f t="shared" si="273"/>
        <v>1.4256000000000001E-2</v>
      </c>
    </row>
    <row r="799" spans="13:21" x14ac:dyDescent="0.3">
      <c r="M799" s="38">
        <f t="shared" si="265"/>
        <v>1425.6000000000001</v>
      </c>
      <c r="N799" s="39">
        <f t="shared" si="266"/>
        <v>356.40000000000003</v>
      </c>
      <c r="O799" s="40">
        <f t="shared" si="267"/>
        <v>142.56</v>
      </c>
      <c r="P799" s="38">
        <f t="shared" si="268"/>
        <v>142.56</v>
      </c>
      <c r="Q799" s="39">
        <f t="shared" si="269"/>
        <v>35.64</v>
      </c>
      <c r="R799" s="39">
        <f t="shared" si="270"/>
        <v>14.256</v>
      </c>
      <c r="S799" s="38">
        <f t="shared" si="271"/>
        <v>0.14255999999999999</v>
      </c>
      <c r="T799" s="39">
        <f t="shared" si="272"/>
        <v>3.5639999999999998E-2</v>
      </c>
      <c r="U799" s="40">
        <f t="shared" si="273"/>
        <v>1.4256000000000001E-2</v>
      </c>
    </row>
    <row r="800" spans="13:21" x14ac:dyDescent="0.3">
      <c r="M800" s="38">
        <f t="shared" si="265"/>
        <v>1425.6000000000001</v>
      </c>
      <c r="N800" s="39">
        <f t="shared" si="266"/>
        <v>356.40000000000003</v>
      </c>
      <c r="O800" s="40">
        <f t="shared" si="267"/>
        <v>142.56</v>
      </c>
      <c r="P800" s="38">
        <f t="shared" si="268"/>
        <v>142.56</v>
      </c>
      <c r="Q800" s="39">
        <f t="shared" si="269"/>
        <v>35.64</v>
      </c>
      <c r="R800" s="39">
        <f t="shared" si="270"/>
        <v>14.256</v>
      </c>
      <c r="S800" s="38">
        <f t="shared" si="271"/>
        <v>0.14255999999999999</v>
      </c>
      <c r="T800" s="39">
        <f t="shared" si="272"/>
        <v>3.5639999999999998E-2</v>
      </c>
      <c r="U800" s="40">
        <f t="shared" si="273"/>
        <v>1.4256000000000001E-2</v>
      </c>
    </row>
    <row r="801" spans="13:21" x14ac:dyDescent="0.3">
      <c r="M801" s="38">
        <f t="shared" si="265"/>
        <v>1425.6000000000001</v>
      </c>
      <c r="N801" s="39">
        <f t="shared" si="266"/>
        <v>356.40000000000003</v>
      </c>
      <c r="O801" s="40">
        <f t="shared" si="267"/>
        <v>142.56</v>
      </c>
      <c r="P801" s="38">
        <f t="shared" si="268"/>
        <v>142.56</v>
      </c>
      <c r="Q801" s="39">
        <f t="shared" si="269"/>
        <v>35.64</v>
      </c>
      <c r="R801" s="39">
        <f t="shared" si="270"/>
        <v>14.256</v>
      </c>
      <c r="S801" s="38">
        <f t="shared" si="271"/>
        <v>0.14255999999999999</v>
      </c>
      <c r="T801" s="39">
        <f t="shared" si="272"/>
        <v>3.5639999999999998E-2</v>
      </c>
      <c r="U801" s="40">
        <f t="shared" si="273"/>
        <v>1.4256000000000001E-2</v>
      </c>
    </row>
    <row r="802" spans="13:21" x14ac:dyDescent="0.3">
      <c r="M802" s="38">
        <f t="shared" si="265"/>
        <v>1425.6000000000001</v>
      </c>
      <c r="N802" s="39">
        <f t="shared" si="266"/>
        <v>356.40000000000003</v>
      </c>
      <c r="O802" s="40">
        <f t="shared" si="267"/>
        <v>142.56</v>
      </c>
      <c r="P802" s="38">
        <f t="shared" si="268"/>
        <v>142.56</v>
      </c>
      <c r="Q802" s="39">
        <f t="shared" si="269"/>
        <v>35.64</v>
      </c>
      <c r="R802" s="39">
        <f t="shared" si="270"/>
        <v>14.256</v>
      </c>
      <c r="S802" s="38">
        <f t="shared" si="271"/>
        <v>0.14255999999999999</v>
      </c>
      <c r="T802" s="39">
        <f t="shared" si="272"/>
        <v>3.5639999999999998E-2</v>
      </c>
      <c r="U802" s="40">
        <f t="shared" si="273"/>
        <v>1.4256000000000001E-2</v>
      </c>
    </row>
    <row r="803" spans="13:21" x14ac:dyDescent="0.3">
      <c r="M803" s="38">
        <f t="shared" si="265"/>
        <v>1512</v>
      </c>
      <c r="N803" s="39">
        <f t="shared" si="266"/>
        <v>378</v>
      </c>
      <c r="O803" s="40">
        <f t="shared" si="267"/>
        <v>151.20000000000002</v>
      </c>
      <c r="P803" s="38">
        <f t="shared" si="268"/>
        <v>151.20000000000002</v>
      </c>
      <c r="Q803" s="39">
        <f t="shared" si="269"/>
        <v>37.800000000000004</v>
      </c>
      <c r="R803" s="39">
        <f t="shared" si="270"/>
        <v>15.12</v>
      </c>
      <c r="S803" s="38">
        <f t="shared" si="271"/>
        <v>0.1512</v>
      </c>
      <c r="T803" s="39">
        <f t="shared" si="272"/>
        <v>3.78E-2</v>
      </c>
      <c r="U803" s="40">
        <f t="shared" si="273"/>
        <v>1.5120000000000001E-2</v>
      </c>
    </row>
    <row r="804" spans="13:21" x14ac:dyDescent="0.3">
      <c r="M804" s="38">
        <f t="shared" si="265"/>
        <v>1555.1999999999998</v>
      </c>
      <c r="N804" s="39">
        <f t="shared" si="266"/>
        <v>388.79999999999995</v>
      </c>
      <c r="O804" s="40">
        <f t="shared" si="267"/>
        <v>155.51999999999998</v>
      </c>
      <c r="P804" s="38">
        <f t="shared" si="268"/>
        <v>155.51999999999998</v>
      </c>
      <c r="Q804" s="39">
        <f t="shared" si="269"/>
        <v>38.879999999999995</v>
      </c>
      <c r="R804" s="39">
        <f t="shared" si="270"/>
        <v>15.551999999999998</v>
      </c>
      <c r="S804" s="38">
        <f t="shared" si="271"/>
        <v>0.15551999999999999</v>
      </c>
      <c r="T804" s="39">
        <f t="shared" si="272"/>
        <v>3.8879999999999998E-2</v>
      </c>
      <c r="U804" s="40">
        <f t="shared" si="273"/>
        <v>1.5552E-2</v>
      </c>
    </row>
    <row r="805" spans="13:21" x14ac:dyDescent="0.3">
      <c r="M805" s="38">
        <f t="shared" si="265"/>
        <v>1641.6000000000001</v>
      </c>
      <c r="N805" s="39">
        <f t="shared" si="266"/>
        <v>410.40000000000003</v>
      </c>
      <c r="O805" s="40">
        <f t="shared" si="267"/>
        <v>164.16</v>
      </c>
      <c r="P805" s="38">
        <f t="shared" si="268"/>
        <v>164.16</v>
      </c>
      <c r="Q805" s="39">
        <f t="shared" si="269"/>
        <v>41.04</v>
      </c>
      <c r="R805" s="39">
        <f t="shared" si="270"/>
        <v>16.416</v>
      </c>
      <c r="S805" s="38">
        <f t="shared" si="271"/>
        <v>0.16416</v>
      </c>
      <c r="T805" s="39">
        <f t="shared" si="272"/>
        <v>4.104E-2</v>
      </c>
      <c r="U805" s="40">
        <f t="shared" si="273"/>
        <v>1.6416E-2</v>
      </c>
    </row>
    <row r="806" spans="13:21" x14ac:dyDescent="0.3">
      <c r="M806" s="38">
        <f t="shared" si="265"/>
        <v>1203.8399999999999</v>
      </c>
      <c r="N806" s="39">
        <f t="shared" si="266"/>
        <v>300.95999999999998</v>
      </c>
      <c r="O806" s="40">
        <f t="shared" si="267"/>
        <v>120.384</v>
      </c>
      <c r="P806" s="38">
        <f t="shared" si="268"/>
        <v>120.384</v>
      </c>
      <c r="Q806" s="39">
        <f t="shared" si="269"/>
        <v>30.096</v>
      </c>
      <c r="R806" s="39">
        <f t="shared" si="270"/>
        <v>12.038399999999999</v>
      </c>
      <c r="S806" s="38">
        <f t="shared" si="271"/>
        <v>0.12038399999999999</v>
      </c>
      <c r="T806" s="39">
        <f t="shared" si="272"/>
        <v>3.0095999999999998E-2</v>
      </c>
      <c r="U806" s="40">
        <f t="shared" si="273"/>
        <v>1.2038399999999999E-2</v>
      </c>
    </row>
    <row r="807" spans="13:21" x14ac:dyDescent="0.3">
      <c r="M807" s="38">
        <f t="shared" si="265"/>
        <v>1203.8399999999999</v>
      </c>
      <c r="N807" s="39">
        <f t="shared" si="266"/>
        <v>300.95999999999998</v>
      </c>
      <c r="O807" s="40">
        <f t="shared" si="267"/>
        <v>120.384</v>
      </c>
      <c r="P807" s="38">
        <f t="shared" si="268"/>
        <v>120.384</v>
      </c>
      <c r="Q807" s="39">
        <f t="shared" si="269"/>
        <v>30.096</v>
      </c>
      <c r="R807" s="39">
        <f t="shared" si="270"/>
        <v>12.038399999999999</v>
      </c>
      <c r="S807" s="38">
        <f t="shared" si="271"/>
        <v>0.12038399999999999</v>
      </c>
      <c r="T807" s="39">
        <f t="shared" si="272"/>
        <v>3.0095999999999998E-2</v>
      </c>
      <c r="U807" s="40">
        <f t="shared" si="273"/>
        <v>1.2038399999999999E-2</v>
      </c>
    </row>
    <row r="808" spans="13:21" x14ac:dyDescent="0.3">
      <c r="M808" s="38">
        <f t="shared" si="265"/>
        <v>937.44</v>
      </c>
      <c r="N808" s="39">
        <f t="shared" si="266"/>
        <v>234.36</v>
      </c>
      <c r="O808" s="40">
        <f t="shared" si="267"/>
        <v>93.744000000000014</v>
      </c>
      <c r="P808" s="38">
        <f t="shared" si="268"/>
        <v>93.744000000000014</v>
      </c>
      <c r="Q808" s="39">
        <f t="shared" si="269"/>
        <v>23.436000000000003</v>
      </c>
      <c r="R808" s="39">
        <f t="shared" si="270"/>
        <v>9.3744000000000014</v>
      </c>
      <c r="S808" s="38">
        <f t="shared" si="271"/>
        <v>9.3744000000000008E-2</v>
      </c>
      <c r="T808" s="39">
        <f t="shared" si="272"/>
        <v>2.3436000000000002E-2</v>
      </c>
      <c r="U808" s="40">
        <f t="shared" si="273"/>
        <v>9.3744000000000015E-3</v>
      </c>
    </row>
    <row r="809" spans="13:21" x14ac:dyDescent="0.3">
      <c r="M809" s="38">
        <f t="shared" si="265"/>
        <v>937.44</v>
      </c>
      <c r="N809" s="39">
        <f t="shared" si="266"/>
        <v>234.36</v>
      </c>
      <c r="O809" s="40">
        <f t="shared" si="267"/>
        <v>93.744000000000014</v>
      </c>
      <c r="P809" s="38">
        <f t="shared" si="268"/>
        <v>93.744000000000014</v>
      </c>
      <c r="Q809" s="39">
        <f t="shared" si="269"/>
        <v>23.436000000000003</v>
      </c>
      <c r="R809" s="39">
        <f t="shared" si="270"/>
        <v>9.3744000000000014</v>
      </c>
      <c r="S809" s="38">
        <f t="shared" si="271"/>
        <v>9.3744000000000008E-2</v>
      </c>
      <c r="T809" s="39">
        <f t="shared" si="272"/>
        <v>2.3436000000000002E-2</v>
      </c>
      <c r="U809" s="40">
        <f t="shared" si="273"/>
        <v>9.3744000000000015E-3</v>
      </c>
    </row>
    <row r="810" spans="13:21" x14ac:dyDescent="0.3">
      <c r="M810" s="38">
        <f t="shared" si="265"/>
        <v>937.44</v>
      </c>
      <c r="N810" s="39">
        <f t="shared" si="266"/>
        <v>234.36</v>
      </c>
      <c r="O810" s="40">
        <f t="shared" si="267"/>
        <v>93.744000000000014</v>
      </c>
      <c r="P810" s="38">
        <f t="shared" si="268"/>
        <v>93.744000000000014</v>
      </c>
      <c r="Q810" s="39">
        <f t="shared" si="269"/>
        <v>23.436000000000003</v>
      </c>
      <c r="R810" s="39">
        <f t="shared" si="270"/>
        <v>9.3744000000000014</v>
      </c>
      <c r="S810" s="38">
        <f t="shared" si="271"/>
        <v>9.3744000000000008E-2</v>
      </c>
      <c r="T810" s="39">
        <f t="shared" si="272"/>
        <v>2.3436000000000002E-2</v>
      </c>
      <c r="U810" s="40">
        <f t="shared" si="273"/>
        <v>9.3744000000000015E-3</v>
      </c>
    </row>
    <row r="811" spans="13:21" x14ac:dyDescent="0.3">
      <c r="M811" s="38">
        <f t="shared" si="265"/>
        <v>967.68</v>
      </c>
      <c r="N811" s="39">
        <f t="shared" si="266"/>
        <v>241.92</v>
      </c>
      <c r="O811" s="40">
        <f t="shared" si="267"/>
        <v>96.768000000000001</v>
      </c>
      <c r="P811" s="38">
        <f t="shared" si="268"/>
        <v>96.768000000000001</v>
      </c>
      <c r="Q811" s="39">
        <f t="shared" si="269"/>
        <v>24.192</v>
      </c>
      <c r="R811" s="39">
        <f t="shared" si="270"/>
        <v>9.6768000000000001</v>
      </c>
      <c r="S811" s="38">
        <f t="shared" si="271"/>
        <v>9.6767999999999993E-2</v>
      </c>
      <c r="T811" s="39">
        <f t="shared" si="272"/>
        <v>2.4191999999999998E-2</v>
      </c>
      <c r="U811" s="40">
        <f t="shared" si="273"/>
        <v>9.676800000000001E-3</v>
      </c>
    </row>
    <row r="812" spans="13:21" x14ac:dyDescent="0.3">
      <c r="M812" s="38">
        <f t="shared" si="265"/>
        <v>967.68</v>
      </c>
      <c r="N812" s="39">
        <f t="shared" si="266"/>
        <v>241.92</v>
      </c>
      <c r="O812" s="40">
        <f t="shared" si="267"/>
        <v>96.768000000000001</v>
      </c>
      <c r="P812" s="38">
        <f t="shared" si="268"/>
        <v>96.768000000000001</v>
      </c>
      <c r="Q812" s="39">
        <f t="shared" si="269"/>
        <v>24.192</v>
      </c>
      <c r="R812" s="39">
        <f t="shared" si="270"/>
        <v>9.6768000000000001</v>
      </c>
      <c r="S812" s="38">
        <f t="shared" si="271"/>
        <v>9.6767999999999993E-2</v>
      </c>
      <c r="T812" s="39">
        <f t="shared" si="272"/>
        <v>2.4191999999999998E-2</v>
      </c>
      <c r="U812" s="40">
        <f t="shared" si="273"/>
        <v>9.676800000000001E-3</v>
      </c>
    </row>
    <row r="813" spans="13:21" x14ac:dyDescent="0.3">
      <c r="M813" s="38">
        <f t="shared" ref="M813:M844" si="274">IF(I119="","",I119*36)</f>
        <v>967.68</v>
      </c>
      <c r="N813" s="39">
        <f t="shared" ref="N813:N844" si="275">IF(I119="","",I119*9)</f>
        <v>241.92</v>
      </c>
      <c r="O813" s="40">
        <f t="shared" ref="O813:O844" si="276">IF(I119="","",I119*3.6)</f>
        <v>96.768000000000001</v>
      </c>
      <c r="P813" s="38">
        <f t="shared" ref="P813:P844" si="277">IF(I119="","",I119*3.6)</f>
        <v>96.768000000000001</v>
      </c>
      <c r="Q813" s="39">
        <f t="shared" ref="Q813:Q844" si="278">IF(I119="","",I119*0.9)</f>
        <v>24.192</v>
      </c>
      <c r="R813" s="39">
        <f t="shared" ref="R813:R844" si="279">IF(I119="","",I119*0.36)</f>
        <v>9.6768000000000001</v>
      </c>
      <c r="S813" s="38">
        <f t="shared" ref="S813:S844" si="280">IF(I119="","",I119*(0.0036))</f>
        <v>9.6767999999999993E-2</v>
      </c>
      <c r="T813" s="39">
        <f t="shared" ref="T813:T844" si="281">IF(I119="","",I119*(0.0009))</f>
        <v>2.4191999999999998E-2</v>
      </c>
      <c r="U813" s="40">
        <f t="shared" ref="U813:U844" si="282">IF(I119="","",I119*(0.00036))</f>
        <v>9.676800000000001E-3</v>
      </c>
    </row>
    <row r="814" spans="13:21" x14ac:dyDescent="0.3">
      <c r="M814" s="38">
        <f t="shared" si="274"/>
        <v>990.36</v>
      </c>
      <c r="N814" s="39">
        <f t="shared" si="275"/>
        <v>247.59</v>
      </c>
      <c r="O814" s="40">
        <f t="shared" si="276"/>
        <v>99.036000000000001</v>
      </c>
      <c r="P814" s="38">
        <f t="shared" si="277"/>
        <v>99.036000000000001</v>
      </c>
      <c r="Q814" s="39">
        <f t="shared" si="278"/>
        <v>24.759</v>
      </c>
      <c r="R814" s="39">
        <f t="shared" si="279"/>
        <v>9.9036000000000008</v>
      </c>
      <c r="S814" s="38">
        <f t="shared" si="280"/>
        <v>9.9035999999999999E-2</v>
      </c>
      <c r="T814" s="39">
        <f t="shared" si="281"/>
        <v>2.4759E-2</v>
      </c>
      <c r="U814" s="40">
        <f t="shared" si="282"/>
        <v>9.903600000000002E-3</v>
      </c>
    </row>
    <row r="815" spans="13:21" x14ac:dyDescent="0.3">
      <c r="M815" s="38">
        <f t="shared" si="274"/>
        <v>997.92</v>
      </c>
      <c r="N815" s="39">
        <f t="shared" si="275"/>
        <v>249.48</v>
      </c>
      <c r="O815" s="40">
        <f t="shared" si="276"/>
        <v>99.792000000000002</v>
      </c>
      <c r="P815" s="38">
        <f t="shared" si="277"/>
        <v>99.792000000000002</v>
      </c>
      <c r="Q815" s="39">
        <f t="shared" si="278"/>
        <v>24.948</v>
      </c>
      <c r="R815" s="39">
        <f t="shared" si="279"/>
        <v>9.9791999999999987</v>
      </c>
      <c r="S815" s="38">
        <f t="shared" si="280"/>
        <v>9.9791999999999992E-2</v>
      </c>
      <c r="T815" s="39">
        <f t="shared" si="281"/>
        <v>2.4947999999999998E-2</v>
      </c>
      <c r="U815" s="40">
        <f t="shared" si="282"/>
        <v>9.9792000000000006E-3</v>
      </c>
    </row>
    <row r="816" spans="13:21" x14ac:dyDescent="0.3">
      <c r="M816" s="38">
        <f t="shared" si="274"/>
        <v>997.92</v>
      </c>
      <c r="N816" s="39">
        <f t="shared" si="275"/>
        <v>249.48</v>
      </c>
      <c r="O816" s="40">
        <f t="shared" si="276"/>
        <v>99.792000000000002</v>
      </c>
      <c r="P816" s="38">
        <f t="shared" si="277"/>
        <v>99.792000000000002</v>
      </c>
      <c r="Q816" s="39">
        <f t="shared" si="278"/>
        <v>24.948</v>
      </c>
      <c r="R816" s="39">
        <f t="shared" si="279"/>
        <v>9.9791999999999987</v>
      </c>
      <c r="S816" s="38">
        <f t="shared" si="280"/>
        <v>9.9791999999999992E-2</v>
      </c>
      <c r="T816" s="39">
        <f t="shared" si="281"/>
        <v>2.4947999999999998E-2</v>
      </c>
      <c r="U816" s="40">
        <f t="shared" si="282"/>
        <v>9.9792000000000006E-3</v>
      </c>
    </row>
    <row r="817" spans="13:21" x14ac:dyDescent="0.3">
      <c r="M817" s="38">
        <f t="shared" si="274"/>
        <v>1008</v>
      </c>
      <c r="N817" s="39">
        <f t="shared" si="275"/>
        <v>252</v>
      </c>
      <c r="O817" s="40">
        <f t="shared" si="276"/>
        <v>100.8</v>
      </c>
      <c r="P817" s="38">
        <f t="shared" si="277"/>
        <v>100.8</v>
      </c>
      <c r="Q817" s="39">
        <f t="shared" si="278"/>
        <v>25.2</v>
      </c>
      <c r="R817" s="39">
        <f t="shared" si="279"/>
        <v>10.08</v>
      </c>
      <c r="S817" s="38">
        <f t="shared" si="280"/>
        <v>0.1008</v>
      </c>
      <c r="T817" s="39">
        <f t="shared" si="281"/>
        <v>2.52E-2</v>
      </c>
      <c r="U817" s="40">
        <f t="shared" si="282"/>
        <v>1.008E-2</v>
      </c>
    </row>
    <row r="818" spans="13:21" x14ac:dyDescent="0.3">
      <c r="M818" s="38">
        <f t="shared" si="274"/>
        <v>1038.24</v>
      </c>
      <c r="N818" s="39">
        <f t="shared" si="275"/>
        <v>259.56</v>
      </c>
      <c r="O818" s="40">
        <f t="shared" si="276"/>
        <v>103.824</v>
      </c>
      <c r="P818" s="38">
        <f t="shared" si="277"/>
        <v>103.824</v>
      </c>
      <c r="Q818" s="39">
        <f t="shared" si="278"/>
        <v>25.956</v>
      </c>
      <c r="R818" s="39">
        <f t="shared" si="279"/>
        <v>10.382399999999999</v>
      </c>
      <c r="S818" s="38">
        <f t="shared" si="280"/>
        <v>0.103824</v>
      </c>
      <c r="T818" s="39">
        <f t="shared" si="281"/>
        <v>2.5956E-2</v>
      </c>
      <c r="U818" s="40">
        <f t="shared" si="282"/>
        <v>1.03824E-2</v>
      </c>
    </row>
    <row r="819" spans="13:21" x14ac:dyDescent="0.3">
      <c r="M819" s="38">
        <f t="shared" si="274"/>
        <v>1038.24</v>
      </c>
      <c r="N819" s="39">
        <f t="shared" si="275"/>
        <v>259.56</v>
      </c>
      <c r="O819" s="40">
        <f t="shared" si="276"/>
        <v>103.824</v>
      </c>
      <c r="P819" s="38">
        <f t="shared" si="277"/>
        <v>103.824</v>
      </c>
      <c r="Q819" s="39">
        <f t="shared" si="278"/>
        <v>25.956</v>
      </c>
      <c r="R819" s="39">
        <f t="shared" si="279"/>
        <v>10.382399999999999</v>
      </c>
      <c r="S819" s="38">
        <f t="shared" si="280"/>
        <v>0.103824</v>
      </c>
      <c r="T819" s="39">
        <f t="shared" si="281"/>
        <v>2.5956E-2</v>
      </c>
      <c r="U819" s="40">
        <f t="shared" si="282"/>
        <v>1.03824E-2</v>
      </c>
    </row>
    <row r="820" spans="13:21" x14ac:dyDescent="0.3">
      <c r="M820" s="38">
        <f t="shared" si="274"/>
        <v>830.59199999999998</v>
      </c>
      <c r="N820" s="39">
        <f t="shared" si="275"/>
        <v>207.648</v>
      </c>
      <c r="O820" s="40">
        <f t="shared" si="276"/>
        <v>83.059200000000004</v>
      </c>
      <c r="P820" s="38">
        <f t="shared" si="277"/>
        <v>83.059200000000004</v>
      </c>
      <c r="Q820" s="39">
        <f t="shared" si="278"/>
        <v>20.764800000000001</v>
      </c>
      <c r="R820" s="39">
        <f t="shared" si="279"/>
        <v>8.3059199999999986</v>
      </c>
      <c r="S820" s="38">
        <f t="shared" si="280"/>
        <v>8.30592E-2</v>
      </c>
      <c r="T820" s="39">
        <f t="shared" si="281"/>
        <v>2.07648E-2</v>
      </c>
      <c r="U820" s="40">
        <f t="shared" si="282"/>
        <v>8.3059199999999996E-3</v>
      </c>
    </row>
    <row r="821" spans="13:21" x14ac:dyDescent="0.3">
      <c r="M821" s="38">
        <f t="shared" si="274"/>
        <v>846.72</v>
      </c>
      <c r="N821" s="39">
        <f t="shared" si="275"/>
        <v>211.68</v>
      </c>
      <c r="O821" s="40">
        <f t="shared" si="276"/>
        <v>84.671999999999997</v>
      </c>
      <c r="P821" s="38">
        <f t="shared" si="277"/>
        <v>84.671999999999997</v>
      </c>
      <c r="Q821" s="39">
        <f t="shared" si="278"/>
        <v>21.167999999999999</v>
      </c>
      <c r="R821" s="39">
        <f t="shared" si="279"/>
        <v>8.4672000000000001</v>
      </c>
      <c r="S821" s="38">
        <f t="shared" si="280"/>
        <v>8.4671999999999997E-2</v>
      </c>
      <c r="T821" s="39">
        <f t="shared" si="281"/>
        <v>2.1167999999999999E-2</v>
      </c>
      <c r="U821" s="40">
        <f t="shared" si="282"/>
        <v>8.4672000000000011E-3</v>
      </c>
    </row>
    <row r="822" spans="13:21" x14ac:dyDescent="0.3">
      <c r="M822" s="38">
        <f t="shared" si="274"/>
        <v>869.904</v>
      </c>
      <c r="N822" s="39">
        <f t="shared" si="275"/>
        <v>217.476</v>
      </c>
      <c r="O822" s="40">
        <f t="shared" si="276"/>
        <v>86.990400000000008</v>
      </c>
      <c r="P822" s="38">
        <f t="shared" si="277"/>
        <v>86.990400000000008</v>
      </c>
      <c r="Q822" s="39">
        <f t="shared" si="278"/>
        <v>21.747600000000002</v>
      </c>
      <c r="R822" s="39">
        <f t="shared" si="279"/>
        <v>8.6990400000000001</v>
      </c>
      <c r="S822" s="38">
        <f t="shared" si="280"/>
        <v>8.6990400000000009E-2</v>
      </c>
      <c r="T822" s="39">
        <f t="shared" si="281"/>
        <v>2.1747600000000002E-2</v>
      </c>
      <c r="U822" s="40">
        <f t="shared" si="282"/>
        <v>8.6990400000000016E-3</v>
      </c>
    </row>
    <row r="823" spans="13:21" x14ac:dyDescent="0.3">
      <c r="M823" s="38">
        <f t="shared" si="274"/>
        <v>903.16800000000001</v>
      </c>
      <c r="N823" s="39">
        <f t="shared" si="275"/>
        <v>225.792</v>
      </c>
      <c r="O823" s="40">
        <f t="shared" si="276"/>
        <v>90.316800000000001</v>
      </c>
      <c r="P823" s="38">
        <f t="shared" si="277"/>
        <v>90.316800000000001</v>
      </c>
      <c r="Q823" s="39">
        <f t="shared" si="278"/>
        <v>22.5792</v>
      </c>
      <c r="R823" s="39">
        <f t="shared" si="279"/>
        <v>9.0316799999999997</v>
      </c>
      <c r="S823" s="38">
        <f t="shared" si="280"/>
        <v>9.0316800000000003E-2</v>
      </c>
      <c r="T823" s="39">
        <f t="shared" si="281"/>
        <v>2.2579200000000001E-2</v>
      </c>
      <c r="U823" s="40">
        <f t="shared" si="282"/>
        <v>9.0316800000000003E-3</v>
      </c>
    </row>
    <row r="824" spans="13:21" x14ac:dyDescent="0.3">
      <c r="M824" s="38">
        <f t="shared" si="274"/>
        <v>935.42399999999998</v>
      </c>
      <c r="N824" s="39">
        <f t="shared" si="275"/>
        <v>233.85599999999999</v>
      </c>
      <c r="O824" s="40">
        <f t="shared" si="276"/>
        <v>93.542400000000001</v>
      </c>
      <c r="P824" s="38">
        <f t="shared" si="277"/>
        <v>93.542400000000001</v>
      </c>
      <c r="Q824" s="39">
        <f t="shared" si="278"/>
        <v>23.3856</v>
      </c>
      <c r="R824" s="39">
        <f t="shared" si="279"/>
        <v>9.354239999999999</v>
      </c>
      <c r="S824" s="38">
        <f t="shared" si="280"/>
        <v>9.3542399999999998E-2</v>
      </c>
      <c r="T824" s="39">
        <f t="shared" si="281"/>
        <v>2.3385599999999999E-2</v>
      </c>
      <c r="U824" s="40">
        <f t="shared" si="282"/>
        <v>9.3542399999999998E-3</v>
      </c>
    </row>
    <row r="825" spans="13:21" x14ac:dyDescent="0.3">
      <c r="M825" s="38">
        <f t="shared" si="274"/>
        <v>983.80799999999999</v>
      </c>
      <c r="N825" s="39">
        <f t="shared" si="275"/>
        <v>245.952</v>
      </c>
      <c r="O825" s="40">
        <f t="shared" si="276"/>
        <v>98.380799999999994</v>
      </c>
      <c r="P825" s="38">
        <f t="shared" si="277"/>
        <v>98.380799999999994</v>
      </c>
      <c r="Q825" s="39">
        <f t="shared" si="278"/>
        <v>24.595199999999998</v>
      </c>
      <c r="R825" s="39">
        <f t="shared" si="279"/>
        <v>9.8380799999999997</v>
      </c>
      <c r="S825" s="38">
        <f t="shared" si="280"/>
        <v>9.838079999999999E-2</v>
      </c>
      <c r="T825" s="39">
        <f t="shared" si="281"/>
        <v>2.4595199999999998E-2</v>
      </c>
      <c r="U825" s="40">
        <f t="shared" si="282"/>
        <v>9.8380800000000008E-3</v>
      </c>
    </row>
    <row r="826" spans="13:21" x14ac:dyDescent="0.3">
      <c r="M826" s="38">
        <f t="shared" si="274"/>
        <v>987.84</v>
      </c>
      <c r="N826" s="39">
        <f t="shared" si="275"/>
        <v>246.96</v>
      </c>
      <c r="O826" s="40">
        <f t="shared" si="276"/>
        <v>98.784000000000006</v>
      </c>
      <c r="P826" s="38">
        <f t="shared" si="277"/>
        <v>98.784000000000006</v>
      </c>
      <c r="Q826" s="39">
        <f t="shared" si="278"/>
        <v>24.696000000000002</v>
      </c>
      <c r="R826" s="39">
        <f t="shared" si="279"/>
        <v>9.878400000000001</v>
      </c>
      <c r="S826" s="38">
        <f t="shared" si="280"/>
        <v>9.8783999999999997E-2</v>
      </c>
      <c r="T826" s="39">
        <f t="shared" si="281"/>
        <v>2.4695999999999999E-2</v>
      </c>
      <c r="U826" s="40">
        <f t="shared" si="282"/>
        <v>9.8784000000000007E-3</v>
      </c>
    </row>
    <row r="827" spans="13:21" x14ac:dyDescent="0.3">
      <c r="M827" s="38">
        <f t="shared" si="274"/>
        <v>1003.9680000000001</v>
      </c>
      <c r="N827" s="39">
        <f t="shared" si="275"/>
        <v>250.99200000000002</v>
      </c>
      <c r="O827" s="40">
        <f t="shared" si="276"/>
        <v>100.39680000000001</v>
      </c>
      <c r="P827" s="38">
        <f t="shared" si="277"/>
        <v>100.39680000000001</v>
      </c>
      <c r="Q827" s="39">
        <f t="shared" si="278"/>
        <v>25.099200000000003</v>
      </c>
      <c r="R827" s="39">
        <f t="shared" si="279"/>
        <v>10.039680000000001</v>
      </c>
      <c r="S827" s="38">
        <f t="shared" si="280"/>
        <v>0.10039680000000001</v>
      </c>
      <c r="T827" s="39">
        <f t="shared" si="281"/>
        <v>2.5099200000000002E-2</v>
      </c>
      <c r="U827" s="40">
        <f t="shared" si="282"/>
        <v>1.003968E-2</v>
      </c>
    </row>
    <row r="828" spans="13:21" x14ac:dyDescent="0.3">
      <c r="M828" s="38">
        <f t="shared" si="274"/>
        <v>1064.4479999999999</v>
      </c>
      <c r="N828" s="39">
        <f t="shared" si="275"/>
        <v>266.11199999999997</v>
      </c>
      <c r="O828" s="40">
        <f t="shared" si="276"/>
        <v>106.4448</v>
      </c>
      <c r="P828" s="38">
        <f t="shared" si="277"/>
        <v>106.4448</v>
      </c>
      <c r="Q828" s="39">
        <f t="shared" si="278"/>
        <v>26.6112</v>
      </c>
      <c r="R828" s="39">
        <f t="shared" si="279"/>
        <v>10.644479999999998</v>
      </c>
      <c r="S828" s="38">
        <f t="shared" si="280"/>
        <v>0.10644479999999999</v>
      </c>
      <c r="T828" s="39">
        <f t="shared" si="281"/>
        <v>2.6611199999999998E-2</v>
      </c>
      <c r="U828" s="40">
        <f t="shared" si="282"/>
        <v>1.064448E-2</v>
      </c>
    </row>
    <row r="829" spans="13:21" x14ac:dyDescent="0.3">
      <c r="M829" s="38">
        <f t="shared" si="274"/>
        <v>1110.816</v>
      </c>
      <c r="N829" s="39">
        <f t="shared" si="275"/>
        <v>277.70400000000001</v>
      </c>
      <c r="O829" s="40">
        <f t="shared" si="276"/>
        <v>111.08159999999999</v>
      </c>
      <c r="P829" s="38">
        <f t="shared" si="277"/>
        <v>111.08159999999999</v>
      </c>
      <c r="Q829" s="39">
        <f t="shared" si="278"/>
        <v>27.770399999999999</v>
      </c>
      <c r="R829" s="39">
        <f t="shared" si="279"/>
        <v>11.108159999999998</v>
      </c>
      <c r="S829" s="38">
        <f t="shared" si="280"/>
        <v>0.11108159999999999</v>
      </c>
      <c r="T829" s="39">
        <f t="shared" si="281"/>
        <v>2.7770399999999997E-2</v>
      </c>
      <c r="U829" s="40">
        <f t="shared" si="282"/>
        <v>1.1108160000000001E-2</v>
      </c>
    </row>
    <row r="830" spans="13:21" x14ac:dyDescent="0.3">
      <c r="M830" s="38">
        <f t="shared" si="274"/>
        <v>1169.28</v>
      </c>
      <c r="N830" s="39">
        <f t="shared" si="275"/>
        <v>292.32</v>
      </c>
      <c r="O830" s="40">
        <f t="shared" si="276"/>
        <v>116.928</v>
      </c>
      <c r="P830" s="38">
        <f t="shared" si="277"/>
        <v>116.928</v>
      </c>
      <c r="Q830" s="39">
        <f t="shared" si="278"/>
        <v>29.231999999999999</v>
      </c>
      <c r="R830" s="39">
        <f t="shared" si="279"/>
        <v>11.692799999999998</v>
      </c>
      <c r="S830" s="38">
        <f t="shared" si="280"/>
        <v>0.11692799999999999</v>
      </c>
      <c r="T830" s="39">
        <f t="shared" si="281"/>
        <v>2.9231999999999998E-2</v>
      </c>
      <c r="U830" s="40">
        <f t="shared" si="282"/>
        <v>1.16928E-2</v>
      </c>
    </row>
    <row r="831" spans="13:21" x14ac:dyDescent="0.3">
      <c r="M831" s="38">
        <f t="shared" si="274"/>
        <v>1249.92</v>
      </c>
      <c r="N831" s="39">
        <f t="shared" si="275"/>
        <v>312.48</v>
      </c>
      <c r="O831" s="40">
        <f t="shared" si="276"/>
        <v>124.992</v>
      </c>
      <c r="P831" s="38">
        <f t="shared" si="277"/>
        <v>124.992</v>
      </c>
      <c r="Q831" s="39">
        <f t="shared" si="278"/>
        <v>31.248000000000001</v>
      </c>
      <c r="R831" s="39">
        <f t="shared" si="279"/>
        <v>12.499199999999998</v>
      </c>
      <c r="S831" s="38">
        <f t="shared" si="280"/>
        <v>0.12499199999999999</v>
      </c>
      <c r="T831" s="39">
        <f t="shared" si="281"/>
        <v>3.1247999999999998E-2</v>
      </c>
      <c r="U831" s="40">
        <f t="shared" si="282"/>
        <v>1.24992E-2</v>
      </c>
    </row>
    <row r="832" spans="13:21" x14ac:dyDescent="0.3">
      <c r="M832" s="38">
        <f t="shared" si="274"/>
        <v>1338.6239999999998</v>
      </c>
      <c r="N832" s="39">
        <f t="shared" si="275"/>
        <v>334.65599999999995</v>
      </c>
      <c r="O832" s="40">
        <f t="shared" si="276"/>
        <v>133.86240000000001</v>
      </c>
      <c r="P832" s="38">
        <f t="shared" si="277"/>
        <v>133.86240000000001</v>
      </c>
      <c r="Q832" s="39">
        <f t="shared" si="278"/>
        <v>33.465600000000002</v>
      </c>
      <c r="R832" s="39">
        <f t="shared" si="279"/>
        <v>13.386239999999999</v>
      </c>
      <c r="S832" s="38">
        <f t="shared" si="280"/>
        <v>0.13386239999999999</v>
      </c>
      <c r="T832" s="39">
        <f t="shared" si="281"/>
        <v>3.3465599999999998E-2</v>
      </c>
      <c r="U832" s="40">
        <f t="shared" si="282"/>
        <v>1.3386240000000001E-2</v>
      </c>
    </row>
    <row r="833" spans="13:21" x14ac:dyDescent="0.3">
      <c r="M833" s="38">
        <f t="shared" si="274"/>
        <v>1362.8159999999998</v>
      </c>
      <c r="N833" s="39">
        <f t="shared" si="275"/>
        <v>340.70399999999995</v>
      </c>
      <c r="O833" s="40">
        <f t="shared" si="276"/>
        <v>136.2816</v>
      </c>
      <c r="P833" s="38">
        <f t="shared" si="277"/>
        <v>136.2816</v>
      </c>
      <c r="Q833" s="39">
        <f t="shared" si="278"/>
        <v>34.070399999999999</v>
      </c>
      <c r="R833" s="39">
        <f t="shared" si="279"/>
        <v>13.628159999999998</v>
      </c>
      <c r="S833" s="38">
        <f t="shared" si="280"/>
        <v>0.13628159999999997</v>
      </c>
      <c r="T833" s="39">
        <f t="shared" si="281"/>
        <v>3.4070399999999994E-2</v>
      </c>
      <c r="U833" s="40">
        <f t="shared" si="282"/>
        <v>1.3628159999999999E-2</v>
      </c>
    </row>
    <row r="834" spans="13:21" x14ac:dyDescent="0.3">
      <c r="M834" s="38">
        <f t="shared" si="274"/>
        <v>1368.864</v>
      </c>
      <c r="N834" s="39">
        <f t="shared" si="275"/>
        <v>342.21600000000001</v>
      </c>
      <c r="O834" s="40">
        <f t="shared" si="276"/>
        <v>136.88640000000001</v>
      </c>
      <c r="P834" s="38">
        <f t="shared" si="277"/>
        <v>136.88640000000001</v>
      </c>
      <c r="Q834" s="39">
        <f t="shared" si="278"/>
        <v>34.221600000000002</v>
      </c>
      <c r="R834" s="39">
        <f t="shared" si="279"/>
        <v>13.688639999999999</v>
      </c>
      <c r="S834" s="38">
        <f t="shared" si="280"/>
        <v>0.13688639999999999</v>
      </c>
      <c r="T834" s="39">
        <f t="shared" si="281"/>
        <v>3.4221599999999998E-2</v>
      </c>
      <c r="U834" s="40">
        <f t="shared" si="282"/>
        <v>1.3688640000000002E-2</v>
      </c>
    </row>
    <row r="835" spans="13:21" x14ac:dyDescent="0.3">
      <c r="M835" s="38">
        <f t="shared" si="274"/>
        <v>1139.328</v>
      </c>
      <c r="N835" s="39">
        <f t="shared" si="275"/>
        <v>284.83199999999999</v>
      </c>
      <c r="O835" s="40">
        <f t="shared" si="276"/>
        <v>113.93279999999999</v>
      </c>
      <c r="P835" s="38">
        <f t="shared" si="277"/>
        <v>113.93279999999999</v>
      </c>
      <c r="Q835" s="39">
        <f t="shared" si="278"/>
        <v>28.483199999999997</v>
      </c>
      <c r="R835" s="39">
        <f t="shared" si="279"/>
        <v>11.393279999999999</v>
      </c>
      <c r="S835" s="38">
        <f t="shared" si="280"/>
        <v>0.11393279999999999</v>
      </c>
      <c r="T835" s="39">
        <f t="shared" si="281"/>
        <v>2.8483199999999997E-2</v>
      </c>
      <c r="U835" s="40">
        <f t="shared" si="282"/>
        <v>1.1393279999999999E-2</v>
      </c>
    </row>
    <row r="836" spans="13:21" x14ac:dyDescent="0.3">
      <c r="M836" s="38" t="str">
        <f t="shared" si="274"/>
        <v/>
      </c>
      <c r="N836" s="39" t="str">
        <f t="shared" si="275"/>
        <v/>
      </c>
      <c r="O836" s="40" t="str">
        <f t="shared" si="276"/>
        <v/>
      </c>
      <c r="P836" s="38" t="str">
        <f t="shared" si="277"/>
        <v/>
      </c>
      <c r="Q836" s="39" t="str">
        <f t="shared" si="278"/>
        <v/>
      </c>
      <c r="R836" s="39" t="str">
        <f t="shared" si="279"/>
        <v/>
      </c>
      <c r="S836" s="38" t="str">
        <f t="shared" si="280"/>
        <v/>
      </c>
      <c r="T836" s="39" t="str">
        <f t="shared" si="281"/>
        <v/>
      </c>
      <c r="U836" s="40" t="str">
        <f t="shared" si="282"/>
        <v/>
      </c>
    </row>
    <row r="837" spans="13:21" x14ac:dyDescent="0.3">
      <c r="M837" s="38" t="str">
        <f t="shared" si="274"/>
        <v/>
      </c>
      <c r="N837" s="39" t="str">
        <f t="shared" si="275"/>
        <v/>
      </c>
      <c r="O837" s="40" t="str">
        <f t="shared" si="276"/>
        <v/>
      </c>
      <c r="P837" s="38" t="str">
        <f t="shared" si="277"/>
        <v/>
      </c>
      <c r="Q837" s="39" t="str">
        <f t="shared" si="278"/>
        <v/>
      </c>
      <c r="R837" s="39" t="str">
        <f t="shared" si="279"/>
        <v/>
      </c>
      <c r="S837" s="38" t="str">
        <f t="shared" si="280"/>
        <v/>
      </c>
      <c r="T837" s="39" t="str">
        <f t="shared" si="281"/>
        <v/>
      </c>
      <c r="U837" s="40" t="str">
        <f t="shared" si="282"/>
        <v/>
      </c>
    </row>
    <row r="838" spans="13:21" x14ac:dyDescent="0.3">
      <c r="M838" s="38" t="str">
        <f t="shared" si="274"/>
        <v/>
      </c>
      <c r="N838" s="39" t="str">
        <f t="shared" si="275"/>
        <v/>
      </c>
      <c r="O838" s="40" t="str">
        <f t="shared" si="276"/>
        <v/>
      </c>
      <c r="P838" s="38" t="str">
        <f t="shared" si="277"/>
        <v/>
      </c>
      <c r="Q838" s="39" t="str">
        <f t="shared" si="278"/>
        <v/>
      </c>
      <c r="R838" s="39" t="str">
        <f t="shared" si="279"/>
        <v/>
      </c>
      <c r="S838" s="38" t="str">
        <f t="shared" si="280"/>
        <v/>
      </c>
      <c r="T838" s="39" t="str">
        <f t="shared" si="281"/>
        <v/>
      </c>
      <c r="U838" s="40" t="str">
        <f t="shared" si="282"/>
        <v/>
      </c>
    </row>
    <row r="839" spans="13:21" x14ac:dyDescent="0.3">
      <c r="M839" s="38" t="str">
        <f t="shared" si="274"/>
        <v/>
      </c>
      <c r="N839" s="39" t="str">
        <f t="shared" si="275"/>
        <v/>
      </c>
      <c r="O839" s="40" t="str">
        <f t="shared" si="276"/>
        <v/>
      </c>
      <c r="P839" s="38" t="str">
        <f t="shared" si="277"/>
        <v/>
      </c>
      <c r="Q839" s="39" t="str">
        <f t="shared" si="278"/>
        <v/>
      </c>
      <c r="R839" s="39" t="str">
        <f t="shared" si="279"/>
        <v/>
      </c>
      <c r="S839" s="38" t="str">
        <f t="shared" si="280"/>
        <v/>
      </c>
      <c r="T839" s="39" t="str">
        <f t="shared" si="281"/>
        <v/>
      </c>
      <c r="U839" s="40" t="str">
        <f t="shared" si="282"/>
        <v/>
      </c>
    </row>
    <row r="840" spans="13:21" x14ac:dyDescent="0.3">
      <c r="M840" s="38" t="str">
        <f t="shared" si="274"/>
        <v/>
      </c>
      <c r="N840" s="39" t="str">
        <f t="shared" si="275"/>
        <v/>
      </c>
      <c r="O840" s="40" t="str">
        <f t="shared" si="276"/>
        <v/>
      </c>
      <c r="P840" s="38" t="str">
        <f t="shared" si="277"/>
        <v/>
      </c>
      <c r="Q840" s="39" t="str">
        <f t="shared" si="278"/>
        <v/>
      </c>
      <c r="R840" s="39" t="str">
        <f t="shared" si="279"/>
        <v/>
      </c>
      <c r="S840" s="38" t="str">
        <f t="shared" si="280"/>
        <v/>
      </c>
      <c r="T840" s="39" t="str">
        <f t="shared" si="281"/>
        <v/>
      </c>
      <c r="U840" s="40" t="str">
        <f t="shared" si="282"/>
        <v/>
      </c>
    </row>
    <row r="841" spans="13:21" x14ac:dyDescent="0.3">
      <c r="M841" s="38" t="str">
        <f t="shared" si="274"/>
        <v/>
      </c>
      <c r="N841" s="39" t="str">
        <f t="shared" si="275"/>
        <v/>
      </c>
      <c r="O841" s="40" t="str">
        <f t="shared" si="276"/>
        <v/>
      </c>
      <c r="P841" s="38" t="str">
        <f t="shared" si="277"/>
        <v/>
      </c>
      <c r="Q841" s="39" t="str">
        <f t="shared" si="278"/>
        <v/>
      </c>
      <c r="R841" s="39" t="str">
        <f t="shared" si="279"/>
        <v/>
      </c>
      <c r="S841" s="38" t="str">
        <f t="shared" si="280"/>
        <v/>
      </c>
      <c r="T841" s="39" t="str">
        <f t="shared" si="281"/>
        <v/>
      </c>
      <c r="U841" s="40" t="str">
        <f t="shared" si="282"/>
        <v/>
      </c>
    </row>
    <row r="842" spans="13:21" x14ac:dyDescent="0.3">
      <c r="M842" s="38" t="str">
        <f t="shared" si="274"/>
        <v/>
      </c>
      <c r="N842" s="39" t="str">
        <f t="shared" si="275"/>
        <v/>
      </c>
      <c r="O842" s="40" t="str">
        <f t="shared" si="276"/>
        <v/>
      </c>
      <c r="P842" s="38" t="str">
        <f t="shared" si="277"/>
        <v/>
      </c>
      <c r="Q842" s="39" t="str">
        <f t="shared" si="278"/>
        <v/>
      </c>
      <c r="R842" s="39" t="str">
        <f t="shared" si="279"/>
        <v/>
      </c>
      <c r="S842" s="38" t="str">
        <f t="shared" si="280"/>
        <v/>
      </c>
      <c r="T842" s="39" t="str">
        <f t="shared" si="281"/>
        <v/>
      </c>
      <c r="U842" s="40" t="str">
        <f t="shared" si="282"/>
        <v/>
      </c>
    </row>
    <row r="843" spans="13:21" x14ac:dyDescent="0.3">
      <c r="M843" s="38" t="str">
        <f t="shared" si="274"/>
        <v/>
      </c>
      <c r="N843" s="39" t="str">
        <f t="shared" si="275"/>
        <v/>
      </c>
      <c r="O843" s="40" t="str">
        <f t="shared" si="276"/>
        <v/>
      </c>
      <c r="P843" s="38" t="str">
        <f t="shared" si="277"/>
        <v/>
      </c>
      <c r="Q843" s="39" t="str">
        <f t="shared" si="278"/>
        <v/>
      </c>
      <c r="R843" s="39" t="str">
        <f t="shared" si="279"/>
        <v/>
      </c>
      <c r="S843" s="38" t="str">
        <f t="shared" si="280"/>
        <v/>
      </c>
      <c r="T843" s="39" t="str">
        <f t="shared" si="281"/>
        <v/>
      </c>
      <c r="U843" s="40" t="str">
        <f t="shared" si="282"/>
        <v/>
      </c>
    </row>
    <row r="844" spans="13:21" x14ac:dyDescent="0.3">
      <c r="M844" s="38" t="str">
        <f t="shared" si="274"/>
        <v/>
      </c>
      <c r="N844" s="39" t="str">
        <f t="shared" si="275"/>
        <v/>
      </c>
      <c r="O844" s="40" t="str">
        <f t="shared" si="276"/>
        <v/>
      </c>
      <c r="P844" s="38" t="str">
        <f t="shared" si="277"/>
        <v/>
      </c>
      <c r="Q844" s="39" t="str">
        <f t="shared" si="278"/>
        <v/>
      </c>
      <c r="R844" s="39" t="str">
        <f t="shared" si="279"/>
        <v/>
      </c>
      <c r="S844" s="38" t="str">
        <f t="shared" si="280"/>
        <v/>
      </c>
      <c r="T844" s="39" t="str">
        <f t="shared" si="281"/>
        <v/>
      </c>
      <c r="U844" s="40" t="str">
        <f t="shared" si="282"/>
        <v/>
      </c>
    </row>
    <row r="845" spans="13:21" x14ac:dyDescent="0.3">
      <c r="M845" s="38" t="str">
        <f t="shared" ref="M845:M848" si="283">IF(I151="","",I151*36)</f>
        <v/>
      </c>
      <c r="N845" s="39" t="str">
        <f t="shared" ref="N845:N848" si="284">IF(I151="","",I151*9)</f>
        <v/>
      </c>
      <c r="O845" s="40" t="str">
        <f t="shared" ref="O845:O848" si="285">IF(I151="","",I151*3.6)</f>
        <v/>
      </c>
      <c r="P845" s="38" t="str">
        <f t="shared" ref="P845:P848" si="286">IF(I151="","",I151*3.6)</f>
        <v/>
      </c>
      <c r="Q845" s="39" t="str">
        <f t="shared" ref="Q845:Q848" si="287">IF(I151="","",I151*0.9)</f>
        <v/>
      </c>
      <c r="R845" s="39" t="str">
        <f t="shared" ref="R845:R848" si="288">IF(I151="","",I151*0.36)</f>
        <v/>
      </c>
      <c r="S845" s="38" t="str">
        <f t="shared" ref="S845:S848" si="289">IF(I151="","",I151*(0.0036))</f>
        <v/>
      </c>
      <c r="T845" s="39" t="str">
        <f t="shared" ref="T845:T848" si="290">IF(I151="","",I151*(0.0009))</f>
        <v/>
      </c>
      <c r="U845" s="40" t="str">
        <f t="shared" ref="U845:U848" si="291">IF(I151="","",I151*(0.00036))</f>
        <v/>
      </c>
    </row>
    <row r="846" spans="13:21" x14ac:dyDescent="0.3">
      <c r="M846" s="38" t="str">
        <f t="shared" si="283"/>
        <v/>
      </c>
      <c r="N846" s="39" t="str">
        <f t="shared" si="284"/>
        <v/>
      </c>
      <c r="O846" s="40" t="str">
        <f t="shared" si="285"/>
        <v/>
      </c>
      <c r="P846" s="38" t="str">
        <f t="shared" si="286"/>
        <v/>
      </c>
      <c r="Q846" s="39" t="str">
        <f t="shared" si="287"/>
        <v/>
      </c>
      <c r="R846" s="39" t="str">
        <f t="shared" si="288"/>
        <v/>
      </c>
      <c r="S846" s="38" t="str">
        <f t="shared" si="289"/>
        <v/>
      </c>
      <c r="T846" s="39" t="str">
        <f t="shared" si="290"/>
        <v/>
      </c>
      <c r="U846" s="40" t="str">
        <f t="shared" si="291"/>
        <v/>
      </c>
    </row>
    <row r="847" spans="13:21" x14ac:dyDescent="0.3">
      <c r="M847" s="38" t="str">
        <f t="shared" si="283"/>
        <v/>
      </c>
      <c r="N847" s="39" t="str">
        <f t="shared" si="284"/>
        <v/>
      </c>
      <c r="O847" s="40" t="str">
        <f t="shared" si="285"/>
        <v/>
      </c>
      <c r="P847" s="38" t="str">
        <f t="shared" si="286"/>
        <v/>
      </c>
      <c r="Q847" s="39" t="str">
        <f t="shared" si="287"/>
        <v/>
      </c>
      <c r="R847" s="39" t="str">
        <f t="shared" si="288"/>
        <v/>
      </c>
      <c r="S847" s="38" t="str">
        <f t="shared" si="289"/>
        <v/>
      </c>
      <c r="T847" s="39" t="str">
        <f t="shared" si="290"/>
        <v/>
      </c>
      <c r="U847" s="40" t="str">
        <f t="shared" si="291"/>
        <v/>
      </c>
    </row>
    <row r="848" spans="13:21" x14ac:dyDescent="0.3">
      <c r="M848" s="38" t="str">
        <f t="shared" si="283"/>
        <v/>
      </c>
      <c r="N848" s="39" t="str">
        <f t="shared" si="284"/>
        <v/>
      </c>
      <c r="O848" s="40" t="str">
        <f t="shared" si="285"/>
        <v/>
      </c>
      <c r="P848" s="38" t="str">
        <f t="shared" si="286"/>
        <v/>
      </c>
      <c r="Q848" s="39" t="str">
        <f t="shared" si="287"/>
        <v/>
      </c>
      <c r="R848" s="39" t="str">
        <f t="shared" si="288"/>
        <v/>
      </c>
      <c r="S848" s="38" t="str">
        <f t="shared" si="289"/>
        <v/>
      </c>
      <c r="T848" s="39" t="str">
        <f t="shared" si="290"/>
        <v/>
      </c>
      <c r="U848" s="40" t="str">
        <f t="shared" si="291"/>
        <v/>
      </c>
    </row>
    <row r="849" spans="13:21" x14ac:dyDescent="0.3">
      <c r="M849" s="38" t="str">
        <f>IF(J55="","",J55*36)</f>
        <v/>
      </c>
      <c r="N849" s="39" t="str">
        <f>IF(J55="","",J55*9)</f>
        <v/>
      </c>
      <c r="O849" s="40" t="str">
        <f>IF(J55="","",J55*3.6)</f>
        <v/>
      </c>
      <c r="P849" s="38" t="str">
        <f t="shared" ref="P849:P880" si="292">IF(J55="","",J55*3.6)</f>
        <v/>
      </c>
      <c r="Q849" s="39" t="str">
        <f>IF(J55="","",J55*0.9)</f>
        <v/>
      </c>
      <c r="R849" s="39" t="str">
        <f>IF(J55="","",J55*0.36)</f>
        <v/>
      </c>
      <c r="S849" s="38" t="str">
        <f>IF(J55="","",J55*(0.0036))</f>
        <v/>
      </c>
      <c r="T849" s="39" t="str">
        <f>IF(J55="","",J55*(0.0009))</f>
        <v/>
      </c>
      <c r="U849" s="40" t="str">
        <f>IF(J55="","",J55*(0.00036))</f>
        <v/>
      </c>
    </row>
    <row r="850" spans="13:21" x14ac:dyDescent="0.3">
      <c r="M850" s="38" t="str">
        <f t="shared" ref="M850:M913" si="293">IF(J56="","",J56*36)</f>
        <v/>
      </c>
      <c r="N850" s="39" t="str">
        <f t="shared" ref="N850:N913" si="294">IF(J56="","",J56*9)</f>
        <v/>
      </c>
      <c r="O850" s="40" t="str">
        <f t="shared" ref="O850:O913" si="295">IF(J56="","",J56*3.6)</f>
        <v/>
      </c>
      <c r="P850" s="38" t="str">
        <f t="shared" si="292"/>
        <v/>
      </c>
      <c r="Q850" s="39" t="str">
        <f t="shared" ref="Q850:Q913" si="296">IF(J56="","",J56*0.9)</f>
        <v/>
      </c>
      <c r="R850" s="39" t="str">
        <f t="shared" ref="R850:R913" si="297">IF(J56="","",J56*0.36)</f>
        <v/>
      </c>
      <c r="S850" s="38" t="str">
        <f t="shared" ref="S850:S913" si="298">IF(J56="","",J56*(0.0036))</f>
        <v/>
      </c>
      <c r="T850" s="39" t="str">
        <f t="shared" ref="T850:T913" si="299">IF(J56="","",J56*(0.0009))</f>
        <v/>
      </c>
      <c r="U850" s="40" t="str">
        <f t="shared" ref="U850:U913" si="300">IF(J56="","",J56*(0.00036))</f>
        <v/>
      </c>
    </row>
    <row r="851" spans="13:21" x14ac:dyDescent="0.3">
      <c r="M851" s="38" t="str">
        <f t="shared" si="293"/>
        <v/>
      </c>
      <c r="N851" s="39" t="str">
        <f t="shared" si="294"/>
        <v/>
      </c>
      <c r="O851" s="40" t="str">
        <f t="shared" si="295"/>
        <v/>
      </c>
      <c r="P851" s="38" t="str">
        <f t="shared" si="292"/>
        <v/>
      </c>
      <c r="Q851" s="39" t="str">
        <f t="shared" si="296"/>
        <v/>
      </c>
      <c r="R851" s="39" t="str">
        <f t="shared" si="297"/>
        <v/>
      </c>
      <c r="S851" s="38" t="str">
        <f t="shared" si="298"/>
        <v/>
      </c>
      <c r="T851" s="39" t="str">
        <f t="shared" si="299"/>
        <v/>
      </c>
      <c r="U851" s="40" t="str">
        <f t="shared" si="300"/>
        <v/>
      </c>
    </row>
    <row r="852" spans="13:21" x14ac:dyDescent="0.3">
      <c r="M852" s="38" t="str">
        <f t="shared" si="293"/>
        <v/>
      </c>
      <c r="N852" s="39" t="str">
        <f t="shared" si="294"/>
        <v/>
      </c>
      <c r="O852" s="40" t="str">
        <f t="shared" si="295"/>
        <v/>
      </c>
      <c r="P852" s="38" t="str">
        <f t="shared" si="292"/>
        <v/>
      </c>
      <c r="Q852" s="39" t="str">
        <f t="shared" si="296"/>
        <v/>
      </c>
      <c r="R852" s="39" t="str">
        <f t="shared" si="297"/>
        <v/>
      </c>
      <c r="S852" s="38" t="str">
        <f t="shared" si="298"/>
        <v/>
      </c>
      <c r="T852" s="39" t="str">
        <f t="shared" si="299"/>
        <v/>
      </c>
      <c r="U852" s="40" t="str">
        <f t="shared" si="300"/>
        <v/>
      </c>
    </row>
    <row r="853" spans="13:21" x14ac:dyDescent="0.3">
      <c r="M853" s="38" t="str">
        <f t="shared" si="293"/>
        <v/>
      </c>
      <c r="N853" s="39" t="str">
        <f t="shared" si="294"/>
        <v/>
      </c>
      <c r="O853" s="40" t="str">
        <f t="shared" si="295"/>
        <v/>
      </c>
      <c r="P853" s="38" t="str">
        <f t="shared" si="292"/>
        <v/>
      </c>
      <c r="Q853" s="39" t="str">
        <f t="shared" si="296"/>
        <v/>
      </c>
      <c r="R853" s="39" t="str">
        <f t="shared" si="297"/>
        <v/>
      </c>
      <c r="S853" s="38" t="str">
        <f t="shared" si="298"/>
        <v/>
      </c>
      <c r="T853" s="39" t="str">
        <f t="shared" si="299"/>
        <v/>
      </c>
      <c r="U853" s="40" t="str">
        <f t="shared" si="300"/>
        <v/>
      </c>
    </row>
    <row r="854" spans="13:21" x14ac:dyDescent="0.3">
      <c r="M854" s="38" t="str">
        <f t="shared" si="293"/>
        <v/>
      </c>
      <c r="N854" s="39" t="str">
        <f t="shared" si="294"/>
        <v/>
      </c>
      <c r="O854" s="40" t="str">
        <f t="shared" si="295"/>
        <v/>
      </c>
      <c r="P854" s="38" t="str">
        <f t="shared" si="292"/>
        <v/>
      </c>
      <c r="Q854" s="39" t="str">
        <f t="shared" si="296"/>
        <v/>
      </c>
      <c r="R854" s="39" t="str">
        <f t="shared" si="297"/>
        <v/>
      </c>
      <c r="S854" s="38" t="str">
        <f t="shared" si="298"/>
        <v/>
      </c>
      <c r="T854" s="39" t="str">
        <f t="shared" si="299"/>
        <v/>
      </c>
      <c r="U854" s="40" t="str">
        <f t="shared" si="300"/>
        <v/>
      </c>
    </row>
    <row r="855" spans="13:21" x14ac:dyDescent="0.3">
      <c r="M855" s="38" t="str">
        <f t="shared" si="293"/>
        <v/>
      </c>
      <c r="N855" s="39" t="str">
        <f t="shared" si="294"/>
        <v/>
      </c>
      <c r="O855" s="40" t="str">
        <f t="shared" si="295"/>
        <v/>
      </c>
      <c r="P855" s="38" t="str">
        <f t="shared" si="292"/>
        <v/>
      </c>
      <c r="Q855" s="39" t="str">
        <f t="shared" si="296"/>
        <v/>
      </c>
      <c r="R855" s="39" t="str">
        <f t="shared" si="297"/>
        <v/>
      </c>
      <c r="S855" s="38" t="str">
        <f t="shared" si="298"/>
        <v/>
      </c>
      <c r="T855" s="39" t="str">
        <f t="shared" si="299"/>
        <v/>
      </c>
      <c r="U855" s="40" t="str">
        <f t="shared" si="300"/>
        <v/>
      </c>
    </row>
    <row r="856" spans="13:21" x14ac:dyDescent="0.3">
      <c r="M856" s="38" t="str">
        <f t="shared" si="293"/>
        <v/>
      </c>
      <c r="N856" s="39" t="str">
        <f t="shared" si="294"/>
        <v/>
      </c>
      <c r="O856" s="40" t="str">
        <f t="shared" si="295"/>
        <v/>
      </c>
      <c r="P856" s="38" t="str">
        <f t="shared" si="292"/>
        <v/>
      </c>
      <c r="Q856" s="39" t="str">
        <f t="shared" si="296"/>
        <v/>
      </c>
      <c r="R856" s="39" t="str">
        <f t="shared" si="297"/>
        <v/>
      </c>
      <c r="S856" s="38" t="str">
        <f t="shared" si="298"/>
        <v/>
      </c>
      <c r="T856" s="39" t="str">
        <f t="shared" si="299"/>
        <v/>
      </c>
      <c r="U856" s="40" t="str">
        <f t="shared" si="300"/>
        <v/>
      </c>
    </row>
    <row r="857" spans="13:21" x14ac:dyDescent="0.3">
      <c r="M857" s="38" t="str">
        <f t="shared" si="293"/>
        <v/>
      </c>
      <c r="N857" s="39" t="str">
        <f t="shared" si="294"/>
        <v/>
      </c>
      <c r="O857" s="40" t="str">
        <f t="shared" si="295"/>
        <v/>
      </c>
      <c r="P857" s="38" t="str">
        <f t="shared" si="292"/>
        <v/>
      </c>
      <c r="Q857" s="39" t="str">
        <f t="shared" si="296"/>
        <v/>
      </c>
      <c r="R857" s="39" t="str">
        <f t="shared" si="297"/>
        <v/>
      </c>
      <c r="S857" s="38" t="str">
        <f t="shared" si="298"/>
        <v/>
      </c>
      <c r="T857" s="39" t="str">
        <f t="shared" si="299"/>
        <v/>
      </c>
      <c r="U857" s="40" t="str">
        <f t="shared" si="300"/>
        <v/>
      </c>
    </row>
    <row r="858" spans="13:21" x14ac:dyDescent="0.3">
      <c r="M858" s="38" t="str">
        <f t="shared" si="293"/>
        <v/>
      </c>
      <c r="N858" s="39" t="str">
        <f t="shared" si="294"/>
        <v/>
      </c>
      <c r="O858" s="40" t="str">
        <f t="shared" si="295"/>
        <v/>
      </c>
      <c r="P858" s="38" t="str">
        <f t="shared" si="292"/>
        <v/>
      </c>
      <c r="Q858" s="39" t="str">
        <f t="shared" si="296"/>
        <v/>
      </c>
      <c r="R858" s="39" t="str">
        <f t="shared" si="297"/>
        <v/>
      </c>
      <c r="S858" s="38" t="str">
        <f t="shared" si="298"/>
        <v/>
      </c>
      <c r="T858" s="39" t="str">
        <f t="shared" si="299"/>
        <v/>
      </c>
      <c r="U858" s="40" t="str">
        <f t="shared" si="300"/>
        <v/>
      </c>
    </row>
    <row r="859" spans="13:21" x14ac:dyDescent="0.3">
      <c r="M859" s="38" t="str">
        <f t="shared" si="293"/>
        <v/>
      </c>
      <c r="N859" s="39" t="str">
        <f t="shared" si="294"/>
        <v/>
      </c>
      <c r="O859" s="40" t="str">
        <f t="shared" si="295"/>
        <v/>
      </c>
      <c r="P859" s="38" t="str">
        <f t="shared" si="292"/>
        <v/>
      </c>
      <c r="Q859" s="39" t="str">
        <f t="shared" si="296"/>
        <v/>
      </c>
      <c r="R859" s="39" t="str">
        <f t="shared" si="297"/>
        <v/>
      </c>
      <c r="S859" s="38" t="str">
        <f t="shared" si="298"/>
        <v/>
      </c>
      <c r="T859" s="39" t="str">
        <f t="shared" si="299"/>
        <v/>
      </c>
      <c r="U859" s="40" t="str">
        <f t="shared" si="300"/>
        <v/>
      </c>
    </row>
    <row r="860" spans="13:21" x14ac:dyDescent="0.3">
      <c r="M860" s="38" t="str">
        <f t="shared" si="293"/>
        <v/>
      </c>
      <c r="N860" s="39" t="str">
        <f t="shared" si="294"/>
        <v/>
      </c>
      <c r="O860" s="40" t="str">
        <f t="shared" si="295"/>
        <v/>
      </c>
      <c r="P860" s="38" t="str">
        <f t="shared" si="292"/>
        <v/>
      </c>
      <c r="Q860" s="39" t="str">
        <f t="shared" si="296"/>
        <v/>
      </c>
      <c r="R860" s="39" t="str">
        <f t="shared" si="297"/>
        <v/>
      </c>
      <c r="S860" s="38" t="str">
        <f t="shared" si="298"/>
        <v/>
      </c>
      <c r="T860" s="39" t="str">
        <f t="shared" si="299"/>
        <v/>
      </c>
      <c r="U860" s="40" t="str">
        <f t="shared" si="300"/>
        <v/>
      </c>
    </row>
    <row r="861" spans="13:21" x14ac:dyDescent="0.3">
      <c r="M861" s="38" t="str">
        <f t="shared" si="293"/>
        <v/>
      </c>
      <c r="N861" s="39" t="str">
        <f t="shared" si="294"/>
        <v/>
      </c>
      <c r="O861" s="40" t="str">
        <f t="shared" si="295"/>
        <v/>
      </c>
      <c r="P861" s="38" t="str">
        <f t="shared" si="292"/>
        <v/>
      </c>
      <c r="Q861" s="39" t="str">
        <f t="shared" si="296"/>
        <v/>
      </c>
      <c r="R861" s="39" t="str">
        <f t="shared" si="297"/>
        <v/>
      </c>
      <c r="S861" s="38" t="str">
        <f t="shared" si="298"/>
        <v/>
      </c>
      <c r="T861" s="39" t="str">
        <f t="shared" si="299"/>
        <v/>
      </c>
      <c r="U861" s="40" t="str">
        <f t="shared" si="300"/>
        <v/>
      </c>
    </row>
    <row r="862" spans="13:21" x14ac:dyDescent="0.3">
      <c r="M862" s="38" t="str">
        <f t="shared" si="293"/>
        <v/>
      </c>
      <c r="N862" s="39" t="str">
        <f t="shared" si="294"/>
        <v/>
      </c>
      <c r="O862" s="40" t="str">
        <f t="shared" si="295"/>
        <v/>
      </c>
      <c r="P862" s="38" t="str">
        <f t="shared" si="292"/>
        <v/>
      </c>
      <c r="Q862" s="39" t="str">
        <f t="shared" si="296"/>
        <v/>
      </c>
      <c r="R862" s="39" t="str">
        <f t="shared" si="297"/>
        <v/>
      </c>
      <c r="S862" s="38" t="str">
        <f t="shared" si="298"/>
        <v/>
      </c>
      <c r="T862" s="39" t="str">
        <f t="shared" si="299"/>
        <v/>
      </c>
      <c r="U862" s="40" t="str">
        <f t="shared" si="300"/>
        <v/>
      </c>
    </row>
    <row r="863" spans="13:21" x14ac:dyDescent="0.3">
      <c r="M863" s="38" t="str">
        <f t="shared" si="293"/>
        <v/>
      </c>
      <c r="N863" s="39" t="str">
        <f t="shared" si="294"/>
        <v/>
      </c>
      <c r="O863" s="40" t="str">
        <f t="shared" si="295"/>
        <v/>
      </c>
      <c r="P863" s="38" t="str">
        <f t="shared" si="292"/>
        <v/>
      </c>
      <c r="Q863" s="39" t="str">
        <f t="shared" si="296"/>
        <v/>
      </c>
      <c r="R863" s="39" t="str">
        <f t="shared" si="297"/>
        <v/>
      </c>
      <c r="S863" s="38" t="str">
        <f t="shared" si="298"/>
        <v/>
      </c>
      <c r="T863" s="39" t="str">
        <f t="shared" si="299"/>
        <v/>
      </c>
      <c r="U863" s="40" t="str">
        <f t="shared" si="300"/>
        <v/>
      </c>
    </row>
    <row r="864" spans="13:21" x14ac:dyDescent="0.3">
      <c r="M864" s="38" t="str">
        <f t="shared" si="293"/>
        <v/>
      </c>
      <c r="N864" s="39" t="str">
        <f t="shared" si="294"/>
        <v/>
      </c>
      <c r="O864" s="40" t="str">
        <f t="shared" si="295"/>
        <v/>
      </c>
      <c r="P864" s="38" t="str">
        <f t="shared" si="292"/>
        <v/>
      </c>
      <c r="Q864" s="39" t="str">
        <f t="shared" si="296"/>
        <v/>
      </c>
      <c r="R864" s="39" t="str">
        <f t="shared" si="297"/>
        <v/>
      </c>
      <c r="S864" s="38" t="str">
        <f t="shared" si="298"/>
        <v/>
      </c>
      <c r="T864" s="39" t="str">
        <f t="shared" si="299"/>
        <v/>
      </c>
      <c r="U864" s="40" t="str">
        <f t="shared" si="300"/>
        <v/>
      </c>
    </row>
    <row r="865" spans="13:21" x14ac:dyDescent="0.3">
      <c r="M865" s="38" t="str">
        <f t="shared" si="293"/>
        <v/>
      </c>
      <c r="N865" s="39" t="str">
        <f t="shared" si="294"/>
        <v/>
      </c>
      <c r="O865" s="40" t="str">
        <f t="shared" si="295"/>
        <v/>
      </c>
      <c r="P865" s="38" t="str">
        <f t="shared" si="292"/>
        <v/>
      </c>
      <c r="Q865" s="39" t="str">
        <f t="shared" si="296"/>
        <v/>
      </c>
      <c r="R865" s="39" t="str">
        <f t="shared" si="297"/>
        <v/>
      </c>
      <c r="S865" s="38" t="str">
        <f t="shared" si="298"/>
        <v/>
      </c>
      <c r="T865" s="39" t="str">
        <f t="shared" si="299"/>
        <v/>
      </c>
      <c r="U865" s="40" t="str">
        <f t="shared" si="300"/>
        <v/>
      </c>
    </row>
    <row r="866" spans="13:21" x14ac:dyDescent="0.3">
      <c r="M866" s="38" t="str">
        <f t="shared" si="293"/>
        <v/>
      </c>
      <c r="N866" s="39" t="str">
        <f t="shared" si="294"/>
        <v/>
      </c>
      <c r="O866" s="40" t="str">
        <f t="shared" si="295"/>
        <v/>
      </c>
      <c r="P866" s="38" t="str">
        <f t="shared" si="292"/>
        <v/>
      </c>
      <c r="Q866" s="39" t="str">
        <f t="shared" si="296"/>
        <v/>
      </c>
      <c r="R866" s="39" t="str">
        <f t="shared" si="297"/>
        <v/>
      </c>
      <c r="S866" s="38" t="str">
        <f t="shared" si="298"/>
        <v/>
      </c>
      <c r="T866" s="39" t="str">
        <f t="shared" si="299"/>
        <v/>
      </c>
      <c r="U866" s="40" t="str">
        <f t="shared" si="300"/>
        <v/>
      </c>
    </row>
    <row r="867" spans="13:21" x14ac:dyDescent="0.3">
      <c r="M867" s="38" t="str">
        <f t="shared" si="293"/>
        <v/>
      </c>
      <c r="N867" s="39" t="str">
        <f t="shared" si="294"/>
        <v/>
      </c>
      <c r="O867" s="40" t="str">
        <f t="shared" si="295"/>
        <v/>
      </c>
      <c r="P867" s="38" t="str">
        <f t="shared" si="292"/>
        <v/>
      </c>
      <c r="Q867" s="39" t="str">
        <f t="shared" si="296"/>
        <v/>
      </c>
      <c r="R867" s="39" t="str">
        <f t="shared" si="297"/>
        <v/>
      </c>
      <c r="S867" s="38" t="str">
        <f t="shared" si="298"/>
        <v/>
      </c>
      <c r="T867" s="39" t="str">
        <f t="shared" si="299"/>
        <v/>
      </c>
      <c r="U867" s="40" t="str">
        <f t="shared" si="300"/>
        <v/>
      </c>
    </row>
    <row r="868" spans="13:21" x14ac:dyDescent="0.3">
      <c r="M868" s="38" t="str">
        <f t="shared" si="293"/>
        <v/>
      </c>
      <c r="N868" s="39" t="str">
        <f t="shared" si="294"/>
        <v/>
      </c>
      <c r="O868" s="40" t="str">
        <f t="shared" si="295"/>
        <v/>
      </c>
      <c r="P868" s="38" t="str">
        <f t="shared" si="292"/>
        <v/>
      </c>
      <c r="Q868" s="39" t="str">
        <f t="shared" si="296"/>
        <v/>
      </c>
      <c r="R868" s="39" t="str">
        <f t="shared" si="297"/>
        <v/>
      </c>
      <c r="S868" s="38" t="str">
        <f t="shared" si="298"/>
        <v/>
      </c>
      <c r="T868" s="39" t="str">
        <f t="shared" si="299"/>
        <v/>
      </c>
      <c r="U868" s="40" t="str">
        <f t="shared" si="300"/>
        <v/>
      </c>
    </row>
    <row r="869" spans="13:21" x14ac:dyDescent="0.3">
      <c r="M869" s="38" t="str">
        <f t="shared" si="293"/>
        <v/>
      </c>
      <c r="N869" s="39" t="str">
        <f t="shared" si="294"/>
        <v/>
      </c>
      <c r="O869" s="40" t="str">
        <f t="shared" si="295"/>
        <v/>
      </c>
      <c r="P869" s="38" t="str">
        <f t="shared" si="292"/>
        <v/>
      </c>
      <c r="Q869" s="39" t="str">
        <f t="shared" si="296"/>
        <v/>
      </c>
      <c r="R869" s="39" t="str">
        <f t="shared" si="297"/>
        <v/>
      </c>
      <c r="S869" s="38" t="str">
        <f t="shared" si="298"/>
        <v/>
      </c>
      <c r="T869" s="39" t="str">
        <f t="shared" si="299"/>
        <v/>
      </c>
      <c r="U869" s="40" t="str">
        <f t="shared" si="300"/>
        <v/>
      </c>
    </row>
    <row r="870" spans="13:21" x14ac:dyDescent="0.3">
      <c r="M870" s="38" t="str">
        <f t="shared" si="293"/>
        <v/>
      </c>
      <c r="N870" s="39" t="str">
        <f t="shared" si="294"/>
        <v/>
      </c>
      <c r="O870" s="40" t="str">
        <f t="shared" si="295"/>
        <v/>
      </c>
      <c r="P870" s="38" t="str">
        <f t="shared" si="292"/>
        <v/>
      </c>
      <c r="Q870" s="39" t="str">
        <f t="shared" si="296"/>
        <v/>
      </c>
      <c r="R870" s="39" t="str">
        <f t="shared" si="297"/>
        <v/>
      </c>
      <c r="S870" s="38" t="str">
        <f t="shared" si="298"/>
        <v/>
      </c>
      <c r="T870" s="39" t="str">
        <f t="shared" si="299"/>
        <v/>
      </c>
      <c r="U870" s="40" t="str">
        <f t="shared" si="300"/>
        <v/>
      </c>
    </row>
    <row r="871" spans="13:21" x14ac:dyDescent="0.3">
      <c r="M871" s="38" t="str">
        <f t="shared" si="293"/>
        <v/>
      </c>
      <c r="N871" s="39" t="str">
        <f t="shared" si="294"/>
        <v/>
      </c>
      <c r="O871" s="40" t="str">
        <f t="shared" si="295"/>
        <v/>
      </c>
      <c r="P871" s="38" t="str">
        <f t="shared" si="292"/>
        <v/>
      </c>
      <c r="Q871" s="39" t="str">
        <f t="shared" si="296"/>
        <v/>
      </c>
      <c r="R871" s="39" t="str">
        <f t="shared" si="297"/>
        <v/>
      </c>
      <c r="S871" s="38" t="str">
        <f t="shared" si="298"/>
        <v/>
      </c>
      <c r="T871" s="39" t="str">
        <f t="shared" si="299"/>
        <v/>
      </c>
      <c r="U871" s="40" t="str">
        <f t="shared" si="300"/>
        <v/>
      </c>
    </row>
    <row r="872" spans="13:21" x14ac:dyDescent="0.3">
      <c r="M872" s="38" t="str">
        <f t="shared" si="293"/>
        <v/>
      </c>
      <c r="N872" s="39" t="str">
        <f t="shared" si="294"/>
        <v/>
      </c>
      <c r="O872" s="40" t="str">
        <f t="shared" si="295"/>
        <v/>
      </c>
      <c r="P872" s="38" t="str">
        <f t="shared" si="292"/>
        <v/>
      </c>
      <c r="Q872" s="39" t="str">
        <f t="shared" si="296"/>
        <v/>
      </c>
      <c r="R872" s="39" t="str">
        <f t="shared" si="297"/>
        <v/>
      </c>
      <c r="S872" s="38" t="str">
        <f t="shared" si="298"/>
        <v/>
      </c>
      <c r="T872" s="39" t="str">
        <f t="shared" si="299"/>
        <v/>
      </c>
      <c r="U872" s="40" t="str">
        <f t="shared" si="300"/>
        <v/>
      </c>
    </row>
    <row r="873" spans="13:21" x14ac:dyDescent="0.3">
      <c r="M873" s="38" t="str">
        <f t="shared" si="293"/>
        <v/>
      </c>
      <c r="N873" s="39" t="str">
        <f t="shared" si="294"/>
        <v/>
      </c>
      <c r="O873" s="40" t="str">
        <f t="shared" si="295"/>
        <v/>
      </c>
      <c r="P873" s="38" t="str">
        <f t="shared" si="292"/>
        <v/>
      </c>
      <c r="Q873" s="39" t="str">
        <f t="shared" si="296"/>
        <v/>
      </c>
      <c r="R873" s="39" t="str">
        <f t="shared" si="297"/>
        <v/>
      </c>
      <c r="S873" s="38" t="str">
        <f t="shared" si="298"/>
        <v/>
      </c>
      <c r="T873" s="39" t="str">
        <f t="shared" si="299"/>
        <v/>
      </c>
      <c r="U873" s="40" t="str">
        <f t="shared" si="300"/>
        <v/>
      </c>
    </row>
    <row r="874" spans="13:21" x14ac:dyDescent="0.3">
      <c r="M874" s="38" t="str">
        <f t="shared" si="293"/>
        <v/>
      </c>
      <c r="N874" s="39" t="str">
        <f t="shared" si="294"/>
        <v/>
      </c>
      <c r="O874" s="40" t="str">
        <f t="shared" si="295"/>
        <v/>
      </c>
      <c r="P874" s="38" t="str">
        <f t="shared" si="292"/>
        <v/>
      </c>
      <c r="Q874" s="39" t="str">
        <f t="shared" si="296"/>
        <v/>
      </c>
      <c r="R874" s="39" t="str">
        <f t="shared" si="297"/>
        <v/>
      </c>
      <c r="S874" s="38" t="str">
        <f t="shared" si="298"/>
        <v/>
      </c>
      <c r="T874" s="39" t="str">
        <f t="shared" si="299"/>
        <v/>
      </c>
      <c r="U874" s="40" t="str">
        <f t="shared" si="300"/>
        <v/>
      </c>
    </row>
    <row r="875" spans="13:21" x14ac:dyDescent="0.3">
      <c r="M875" s="38" t="str">
        <f t="shared" si="293"/>
        <v/>
      </c>
      <c r="N875" s="39" t="str">
        <f t="shared" si="294"/>
        <v/>
      </c>
      <c r="O875" s="40" t="str">
        <f t="shared" si="295"/>
        <v/>
      </c>
      <c r="P875" s="38" t="str">
        <f t="shared" si="292"/>
        <v/>
      </c>
      <c r="Q875" s="39" t="str">
        <f t="shared" si="296"/>
        <v/>
      </c>
      <c r="R875" s="39" t="str">
        <f t="shared" si="297"/>
        <v/>
      </c>
      <c r="S875" s="38" t="str">
        <f t="shared" si="298"/>
        <v/>
      </c>
      <c r="T875" s="39" t="str">
        <f t="shared" si="299"/>
        <v/>
      </c>
      <c r="U875" s="40" t="str">
        <f t="shared" si="300"/>
        <v/>
      </c>
    </row>
    <row r="876" spans="13:21" x14ac:dyDescent="0.3">
      <c r="M876" s="38" t="str">
        <f t="shared" si="293"/>
        <v/>
      </c>
      <c r="N876" s="39" t="str">
        <f t="shared" si="294"/>
        <v/>
      </c>
      <c r="O876" s="40" t="str">
        <f t="shared" si="295"/>
        <v/>
      </c>
      <c r="P876" s="38" t="str">
        <f t="shared" si="292"/>
        <v/>
      </c>
      <c r="Q876" s="39" t="str">
        <f t="shared" si="296"/>
        <v/>
      </c>
      <c r="R876" s="39" t="str">
        <f t="shared" si="297"/>
        <v/>
      </c>
      <c r="S876" s="38" t="str">
        <f t="shared" si="298"/>
        <v/>
      </c>
      <c r="T876" s="39" t="str">
        <f t="shared" si="299"/>
        <v/>
      </c>
      <c r="U876" s="40" t="str">
        <f t="shared" si="300"/>
        <v/>
      </c>
    </row>
    <row r="877" spans="13:21" x14ac:dyDescent="0.3">
      <c r="M877" s="38" t="str">
        <f t="shared" si="293"/>
        <v/>
      </c>
      <c r="N877" s="39" t="str">
        <f t="shared" si="294"/>
        <v/>
      </c>
      <c r="O877" s="40" t="str">
        <f t="shared" si="295"/>
        <v/>
      </c>
      <c r="P877" s="38" t="str">
        <f t="shared" si="292"/>
        <v/>
      </c>
      <c r="Q877" s="39" t="str">
        <f t="shared" si="296"/>
        <v/>
      </c>
      <c r="R877" s="39" t="str">
        <f t="shared" si="297"/>
        <v/>
      </c>
      <c r="S877" s="38" t="str">
        <f t="shared" si="298"/>
        <v/>
      </c>
      <c r="T877" s="39" t="str">
        <f t="shared" si="299"/>
        <v/>
      </c>
      <c r="U877" s="40" t="str">
        <f t="shared" si="300"/>
        <v/>
      </c>
    </row>
    <row r="878" spans="13:21" x14ac:dyDescent="0.3">
      <c r="M878" s="38" t="str">
        <f t="shared" si="293"/>
        <v/>
      </c>
      <c r="N878" s="39" t="str">
        <f t="shared" si="294"/>
        <v/>
      </c>
      <c r="O878" s="40" t="str">
        <f t="shared" si="295"/>
        <v/>
      </c>
      <c r="P878" s="38" t="str">
        <f t="shared" si="292"/>
        <v/>
      </c>
      <c r="Q878" s="39" t="str">
        <f t="shared" si="296"/>
        <v/>
      </c>
      <c r="R878" s="39" t="str">
        <f t="shared" si="297"/>
        <v/>
      </c>
      <c r="S878" s="38" t="str">
        <f t="shared" si="298"/>
        <v/>
      </c>
      <c r="T878" s="39" t="str">
        <f t="shared" si="299"/>
        <v/>
      </c>
      <c r="U878" s="40" t="str">
        <f t="shared" si="300"/>
        <v/>
      </c>
    </row>
    <row r="879" spans="13:21" x14ac:dyDescent="0.3">
      <c r="M879" s="38" t="str">
        <f t="shared" si="293"/>
        <v/>
      </c>
      <c r="N879" s="39" t="str">
        <f t="shared" si="294"/>
        <v/>
      </c>
      <c r="O879" s="40" t="str">
        <f t="shared" si="295"/>
        <v/>
      </c>
      <c r="P879" s="38" t="str">
        <f t="shared" si="292"/>
        <v/>
      </c>
      <c r="Q879" s="39" t="str">
        <f t="shared" si="296"/>
        <v/>
      </c>
      <c r="R879" s="39" t="str">
        <f t="shared" si="297"/>
        <v/>
      </c>
      <c r="S879" s="38" t="str">
        <f t="shared" si="298"/>
        <v/>
      </c>
      <c r="T879" s="39" t="str">
        <f t="shared" si="299"/>
        <v/>
      </c>
      <c r="U879" s="40" t="str">
        <f t="shared" si="300"/>
        <v/>
      </c>
    </row>
    <row r="880" spans="13:21" x14ac:dyDescent="0.3">
      <c r="M880" s="38" t="str">
        <f t="shared" si="293"/>
        <v/>
      </c>
      <c r="N880" s="39" t="str">
        <f t="shared" si="294"/>
        <v/>
      </c>
      <c r="O880" s="40" t="str">
        <f t="shared" si="295"/>
        <v/>
      </c>
      <c r="P880" s="38" t="str">
        <f t="shared" si="292"/>
        <v/>
      </c>
      <c r="Q880" s="39" t="str">
        <f t="shared" si="296"/>
        <v/>
      </c>
      <c r="R880" s="39" t="str">
        <f t="shared" si="297"/>
        <v/>
      </c>
      <c r="S880" s="38" t="str">
        <f t="shared" si="298"/>
        <v/>
      </c>
      <c r="T880" s="39" t="str">
        <f t="shared" si="299"/>
        <v/>
      </c>
      <c r="U880" s="40" t="str">
        <f t="shared" si="300"/>
        <v/>
      </c>
    </row>
    <row r="881" spans="13:21" x14ac:dyDescent="0.3">
      <c r="M881" s="38" t="str">
        <f t="shared" si="293"/>
        <v/>
      </c>
      <c r="N881" s="39" t="str">
        <f t="shared" si="294"/>
        <v/>
      </c>
      <c r="O881" s="40" t="str">
        <f t="shared" si="295"/>
        <v/>
      </c>
      <c r="P881" s="38" t="str">
        <f t="shared" ref="P881:P912" si="301">IF(J87="","",J87*3.6)</f>
        <v/>
      </c>
      <c r="Q881" s="39" t="str">
        <f t="shared" si="296"/>
        <v/>
      </c>
      <c r="R881" s="39" t="str">
        <f t="shared" si="297"/>
        <v/>
      </c>
      <c r="S881" s="38" t="str">
        <f t="shared" si="298"/>
        <v/>
      </c>
      <c r="T881" s="39" t="str">
        <f t="shared" si="299"/>
        <v/>
      </c>
      <c r="U881" s="40" t="str">
        <f t="shared" si="300"/>
        <v/>
      </c>
    </row>
    <row r="882" spans="13:21" x14ac:dyDescent="0.3">
      <c r="M882" s="38" t="str">
        <f t="shared" si="293"/>
        <v/>
      </c>
      <c r="N882" s="39" t="str">
        <f t="shared" si="294"/>
        <v/>
      </c>
      <c r="O882" s="40" t="str">
        <f t="shared" si="295"/>
        <v/>
      </c>
      <c r="P882" s="38" t="str">
        <f t="shared" si="301"/>
        <v/>
      </c>
      <c r="Q882" s="39" t="str">
        <f t="shared" si="296"/>
        <v/>
      </c>
      <c r="R882" s="39" t="str">
        <f t="shared" si="297"/>
        <v/>
      </c>
      <c r="S882" s="38" t="str">
        <f t="shared" si="298"/>
        <v/>
      </c>
      <c r="T882" s="39" t="str">
        <f t="shared" si="299"/>
        <v/>
      </c>
      <c r="U882" s="40" t="str">
        <f t="shared" si="300"/>
        <v/>
      </c>
    </row>
    <row r="883" spans="13:21" x14ac:dyDescent="0.3">
      <c r="M883" s="38" t="str">
        <f t="shared" si="293"/>
        <v/>
      </c>
      <c r="N883" s="39" t="str">
        <f t="shared" si="294"/>
        <v/>
      </c>
      <c r="O883" s="40" t="str">
        <f t="shared" si="295"/>
        <v/>
      </c>
      <c r="P883" s="38" t="str">
        <f t="shared" si="301"/>
        <v/>
      </c>
      <c r="Q883" s="39" t="str">
        <f t="shared" si="296"/>
        <v/>
      </c>
      <c r="R883" s="39" t="str">
        <f t="shared" si="297"/>
        <v/>
      </c>
      <c r="S883" s="38" t="str">
        <f t="shared" si="298"/>
        <v/>
      </c>
      <c r="T883" s="39" t="str">
        <f t="shared" si="299"/>
        <v/>
      </c>
      <c r="U883" s="40" t="str">
        <f t="shared" si="300"/>
        <v/>
      </c>
    </row>
    <row r="884" spans="13:21" x14ac:dyDescent="0.3">
      <c r="M884" s="38" t="str">
        <f t="shared" si="293"/>
        <v/>
      </c>
      <c r="N884" s="39" t="str">
        <f t="shared" si="294"/>
        <v/>
      </c>
      <c r="O884" s="40" t="str">
        <f t="shared" si="295"/>
        <v/>
      </c>
      <c r="P884" s="38" t="str">
        <f t="shared" si="301"/>
        <v/>
      </c>
      <c r="Q884" s="39" t="str">
        <f t="shared" si="296"/>
        <v/>
      </c>
      <c r="R884" s="39" t="str">
        <f t="shared" si="297"/>
        <v/>
      </c>
      <c r="S884" s="38" t="str">
        <f t="shared" si="298"/>
        <v/>
      </c>
      <c r="T884" s="39" t="str">
        <f t="shared" si="299"/>
        <v/>
      </c>
      <c r="U884" s="40" t="str">
        <f t="shared" si="300"/>
        <v/>
      </c>
    </row>
    <row r="885" spans="13:21" x14ac:dyDescent="0.3">
      <c r="M885" s="38" t="str">
        <f t="shared" si="293"/>
        <v/>
      </c>
      <c r="N885" s="39" t="str">
        <f t="shared" si="294"/>
        <v/>
      </c>
      <c r="O885" s="40" t="str">
        <f t="shared" si="295"/>
        <v/>
      </c>
      <c r="P885" s="38" t="str">
        <f t="shared" si="301"/>
        <v/>
      </c>
      <c r="Q885" s="39" t="str">
        <f t="shared" si="296"/>
        <v/>
      </c>
      <c r="R885" s="39" t="str">
        <f t="shared" si="297"/>
        <v/>
      </c>
      <c r="S885" s="38" t="str">
        <f t="shared" si="298"/>
        <v/>
      </c>
      <c r="T885" s="39" t="str">
        <f t="shared" si="299"/>
        <v/>
      </c>
      <c r="U885" s="40" t="str">
        <f t="shared" si="300"/>
        <v/>
      </c>
    </row>
    <row r="886" spans="13:21" x14ac:dyDescent="0.3">
      <c r="M886" s="38" t="str">
        <f t="shared" si="293"/>
        <v/>
      </c>
      <c r="N886" s="39" t="str">
        <f t="shared" si="294"/>
        <v/>
      </c>
      <c r="O886" s="40" t="str">
        <f t="shared" si="295"/>
        <v/>
      </c>
      <c r="P886" s="38" t="str">
        <f t="shared" si="301"/>
        <v/>
      </c>
      <c r="Q886" s="39" t="str">
        <f t="shared" si="296"/>
        <v/>
      </c>
      <c r="R886" s="39" t="str">
        <f t="shared" si="297"/>
        <v/>
      </c>
      <c r="S886" s="38" t="str">
        <f t="shared" si="298"/>
        <v/>
      </c>
      <c r="T886" s="39" t="str">
        <f t="shared" si="299"/>
        <v/>
      </c>
      <c r="U886" s="40" t="str">
        <f t="shared" si="300"/>
        <v/>
      </c>
    </row>
    <row r="887" spans="13:21" x14ac:dyDescent="0.3">
      <c r="M887" s="38" t="str">
        <f t="shared" si="293"/>
        <v/>
      </c>
      <c r="N887" s="39" t="str">
        <f t="shared" si="294"/>
        <v/>
      </c>
      <c r="O887" s="40" t="str">
        <f t="shared" si="295"/>
        <v/>
      </c>
      <c r="P887" s="38" t="str">
        <f t="shared" si="301"/>
        <v/>
      </c>
      <c r="Q887" s="39" t="str">
        <f t="shared" si="296"/>
        <v/>
      </c>
      <c r="R887" s="39" t="str">
        <f t="shared" si="297"/>
        <v/>
      </c>
      <c r="S887" s="38" t="str">
        <f t="shared" si="298"/>
        <v/>
      </c>
      <c r="T887" s="39" t="str">
        <f t="shared" si="299"/>
        <v/>
      </c>
      <c r="U887" s="40" t="str">
        <f t="shared" si="300"/>
        <v/>
      </c>
    </row>
    <row r="888" spans="13:21" x14ac:dyDescent="0.3">
      <c r="M888" s="38" t="str">
        <f t="shared" si="293"/>
        <v/>
      </c>
      <c r="N888" s="39" t="str">
        <f t="shared" si="294"/>
        <v/>
      </c>
      <c r="O888" s="40" t="str">
        <f t="shared" si="295"/>
        <v/>
      </c>
      <c r="P888" s="38" t="str">
        <f t="shared" si="301"/>
        <v/>
      </c>
      <c r="Q888" s="39" t="str">
        <f t="shared" si="296"/>
        <v/>
      </c>
      <c r="R888" s="39" t="str">
        <f t="shared" si="297"/>
        <v/>
      </c>
      <c r="S888" s="38" t="str">
        <f t="shared" si="298"/>
        <v/>
      </c>
      <c r="T888" s="39" t="str">
        <f t="shared" si="299"/>
        <v/>
      </c>
      <c r="U888" s="40" t="str">
        <f t="shared" si="300"/>
        <v/>
      </c>
    </row>
    <row r="889" spans="13:21" x14ac:dyDescent="0.3">
      <c r="M889" s="38" t="str">
        <f t="shared" si="293"/>
        <v/>
      </c>
      <c r="N889" s="39" t="str">
        <f t="shared" si="294"/>
        <v/>
      </c>
      <c r="O889" s="40" t="str">
        <f t="shared" si="295"/>
        <v/>
      </c>
      <c r="P889" s="38" t="str">
        <f t="shared" si="301"/>
        <v/>
      </c>
      <c r="Q889" s="39" t="str">
        <f t="shared" si="296"/>
        <v/>
      </c>
      <c r="R889" s="39" t="str">
        <f t="shared" si="297"/>
        <v/>
      </c>
      <c r="S889" s="38" t="str">
        <f t="shared" si="298"/>
        <v/>
      </c>
      <c r="T889" s="39" t="str">
        <f t="shared" si="299"/>
        <v/>
      </c>
      <c r="U889" s="40" t="str">
        <f t="shared" si="300"/>
        <v/>
      </c>
    </row>
    <row r="890" spans="13:21" x14ac:dyDescent="0.3">
      <c r="M890" s="38" t="str">
        <f t="shared" si="293"/>
        <v/>
      </c>
      <c r="N890" s="39" t="str">
        <f t="shared" si="294"/>
        <v/>
      </c>
      <c r="O890" s="40" t="str">
        <f t="shared" si="295"/>
        <v/>
      </c>
      <c r="P890" s="38" t="str">
        <f t="shared" si="301"/>
        <v/>
      </c>
      <c r="Q890" s="39" t="str">
        <f t="shared" si="296"/>
        <v/>
      </c>
      <c r="R890" s="39" t="str">
        <f t="shared" si="297"/>
        <v/>
      </c>
      <c r="S890" s="38" t="str">
        <f t="shared" si="298"/>
        <v/>
      </c>
      <c r="T890" s="39" t="str">
        <f t="shared" si="299"/>
        <v/>
      </c>
      <c r="U890" s="40" t="str">
        <f t="shared" si="300"/>
        <v/>
      </c>
    </row>
    <row r="891" spans="13:21" x14ac:dyDescent="0.3">
      <c r="M891" s="38" t="str">
        <f t="shared" si="293"/>
        <v/>
      </c>
      <c r="N891" s="39" t="str">
        <f t="shared" si="294"/>
        <v/>
      </c>
      <c r="O891" s="40" t="str">
        <f t="shared" si="295"/>
        <v/>
      </c>
      <c r="P891" s="38" t="str">
        <f t="shared" si="301"/>
        <v/>
      </c>
      <c r="Q891" s="39" t="str">
        <f t="shared" si="296"/>
        <v/>
      </c>
      <c r="R891" s="39" t="str">
        <f t="shared" si="297"/>
        <v/>
      </c>
      <c r="S891" s="38" t="str">
        <f t="shared" si="298"/>
        <v/>
      </c>
      <c r="T891" s="39" t="str">
        <f t="shared" si="299"/>
        <v/>
      </c>
      <c r="U891" s="40" t="str">
        <f t="shared" si="300"/>
        <v/>
      </c>
    </row>
    <row r="892" spans="13:21" x14ac:dyDescent="0.3">
      <c r="M892" s="38" t="str">
        <f t="shared" si="293"/>
        <v/>
      </c>
      <c r="N892" s="39" t="str">
        <f t="shared" si="294"/>
        <v/>
      </c>
      <c r="O892" s="40" t="str">
        <f t="shared" si="295"/>
        <v/>
      </c>
      <c r="P892" s="38" t="str">
        <f t="shared" si="301"/>
        <v/>
      </c>
      <c r="Q892" s="39" t="str">
        <f t="shared" si="296"/>
        <v/>
      </c>
      <c r="R892" s="39" t="str">
        <f t="shared" si="297"/>
        <v/>
      </c>
      <c r="S892" s="38" t="str">
        <f t="shared" si="298"/>
        <v/>
      </c>
      <c r="T892" s="39" t="str">
        <f t="shared" si="299"/>
        <v/>
      </c>
      <c r="U892" s="40" t="str">
        <f t="shared" si="300"/>
        <v/>
      </c>
    </row>
    <row r="893" spans="13:21" x14ac:dyDescent="0.3">
      <c r="M893" s="38" t="str">
        <f t="shared" si="293"/>
        <v/>
      </c>
      <c r="N893" s="39" t="str">
        <f t="shared" si="294"/>
        <v/>
      </c>
      <c r="O893" s="40" t="str">
        <f t="shared" si="295"/>
        <v/>
      </c>
      <c r="P893" s="38" t="str">
        <f t="shared" si="301"/>
        <v/>
      </c>
      <c r="Q893" s="39" t="str">
        <f t="shared" si="296"/>
        <v/>
      </c>
      <c r="R893" s="39" t="str">
        <f t="shared" si="297"/>
        <v/>
      </c>
      <c r="S893" s="38" t="str">
        <f t="shared" si="298"/>
        <v/>
      </c>
      <c r="T893" s="39" t="str">
        <f t="shared" si="299"/>
        <v/>
      </c>
      <c r="U893" s="40" t="str">
        <f t="shared" si="300"/>
        <v/>
      </c>
    </row>
    <row r="894" spans="13:21" x14ac:dyDescent="0.3">
      <c r="M894" s="38" t="str">
        <f t="shared" si="293"/>
        <v/>
      </c>
      <c r="N894" s="39" t="str">
        <f t="shared" si="294"/>
        <v/>
      </c>
      <c r="O894" s="40" t="str">
        <f t="shared" si="295"/>
        <v/>
      </c>
      <c r="P894" s="38" t="str">
        <f t="shared" si="301"/>
        <v/>
      </c>
      <c r="Q894" s="39" t="str">
        <f t="shared" si="296"/>
        <v/>
      </c>
      <c r="R894" s="39" t="str">
        <f t="shared" si="297"/>
        <v/>
      </c>
      <c r="S894" s="38" t="str">
        <f t="shared" si="298"/>
        <v/>
      </c>
      <c r="T894" s="39" t="str">
        <f t="shared" si="299"/>
        <v/>
      </c>
      <c r="U894" s="40" t="str">
        <f t="shared" si="300"/>
        <v/>
      </c>
    </row>
    <row r="895" spans="13:21" x14ac:dyDescent="0.3">
      <c r="M895" s="38" t="str">
        <f t="shared" si="293"/>
        <v/>
      </c>
      <c r="N895" s="39" t="str">
        <f t="shared" si="294"/>
        <v/>
      </c>
      <c r="O895" s="40" t="str">
        <f t="shared" si="295"/>
        <v/>
      </c>
      <c r="P895" s="38" t="str">
        <f t="shared" si="301"/>
        <v/>
      </c>
      <c r="Q895" s="39" t="str">
        <f t="shared" si="296"/>
        <v/>
      </c>
      <c r="R895" s="39" t="str">
        <f t="shared" si="297"/>
        <v/>
      </c>
      <c r="S895" s="38" t="str">
        <f t="shared" si="298"/>
        <v/>
      </c>
      <c r="T895" s="39" t="str">
        <f t="shared" si="299"/>
        <v/>
      </c>
      <c r="U895" s="40" t="str">
        <f t="shared" si="300"/>
        <v/>
      </c>
    </row>
    <row r="896" spans="13:21" x14ac:dyDescent="0.3">
      <c r="M896" s="38" t="str">
        <f t="shared" si="293"/>
        <v/>
      </c>
      <c r="N896" s="39" t="str">
        <f t="shared" si="294"/>
        <v/>
      </c>
      <c r="O896" s="40" t="str">
        <f t="shared" si="295"/>
        <v/>
      </c>
      <c r="P896" s="38" t="str">
        <f t="shared" si="301"/>
        <v/>
      </c>
      <c r="Q896" s="39" t="str">
        <f t="shared" si="296"/>
        <v/>
      </c>
      <c r="R896" s="39" t="str">
        <f t="shared" si="297"/>
        <v/>
      </c>
      <c r="S896" s="38" t="str">
        <f t="shared" si="298"/>
        <v/>
      </c>
      <c r="T896" s="39" t="str">
        <f t="shared" si="299"/>
        <v/>
      </c>
      <c r="U896" s="40" t="str">
        <f t="shared" si="300"/>
        <v/>
      </c>
    </row>
    <row r="897" spans="13:21" x14ac:dyDescent="0.3">
      <c r="M897" s="38" t="str">
        <f t="shared" si="293"/>
        <v/>
      </c>
      <c r="N897" s="39" t="str">
        <f t="shared" si="294"/>
        <v/>
      </c>
      <c r="O897" s="40" t="str">
        <f t="shared" si="295"/>
        <v/>
      </c>
      <c r="P897" s="38" t="str">
        <f t="shared" si="301"/>
        <v/>
      </c>
      <c r="Q897" s="39" t="str">
        <f t="shared" si="296"/>
        <v/>
      </c>
      <c r="R897" s="39" t="str">
        <f t="shared" si="297"/>
        <v/>
      </c>
      <c r="S897" s="38" t="str">
        <f t="shared" si="298"/>
        <v/>
      </c>
      <c r="T897" s="39" t="str">
        <f t="shared" si="299"/>
        <v/>
      </c>
      <c r="U897" s="40" t="str">
        <f t="shared" si="300"/>
        <v/>
      </c>
    </row>
    <row r="898" spans="13:21" x14ac:dyDescent="0.3">
      <c r="M898" s="38" t="str">
        <f t="shared" si="293"/>
        <v/>
      </c>
      <c r="N898" s="39" t="str">
        <f t="shared" si="294"/>
        <v/>
      </c>
      <c r="O898" s="40" t="str">
        <f t="shared" si="295"/>
        <v/>
      </c>
      <c r="P898" s="38" t="str">
        <f t="shared" si="301"/>
        <v/>
      </c>
      <c r="Q898" s="39" t="str">
        <f>IF(J104="","",J104*0.9)</f>
        <v/>
      </c>
      <c r="R898" s="39" t="str">
        <f t="shared" si="297"/>
        <v/>
      </c>
      <c r="S898" s="38" t="str">
        <f t="shared" si="298"/>
        <v/>
      </c>
      <c r="T898" s="39" t="str">
        <f t="shared" si="299"/>
        <v/>
      </c>
      <c r="U898" s="40" t="str">
        <f t="shared" si="300"/>
        <v/>
      </c>
    </row>
    <row r="899" spans="13:21" x14ac:dyDescent="0.3">
      <c r="M899" s="38" t="str">
        <f t="shared" si="293"/>
        <v/>
      </c>
      <c r="N899" s="39" t="str">
        <f t="shared" si="294"/>
        <v/>
      </c>
      <c r="O899" s="40" t="str">
        <f t="shared" si="295"/>
        <v/>
      </c>
      <c r="P899" s="38" t="str">
        <f t="shared" si="301"/>
        <v/>
      </c>
      <c r="Q899" s="39" t="str">
        <f t="shared" si="296"/>
        <v/>
      </c>
      <c r="R899" s="39" t="str">
        <f t="shared" si="297"/>
        <v/>
      </c>
      <c r="S899" s="38" t="str">
        <f t="shared" si="298"/>
        <v/>
      </c>
      <c r="T899" s="39" t="str">
        <f t="shared" si="299"/>
        <v/>
      </c>
      <c r="U899" s="40" t="str">
        <f t="shared" si="300"/>
        <v/>
      </c>
    </row>
    <row r="900" spans="13:21" x14ac:dyDescent="0.3">
      <c r="M900" s="38" t="str">
        <f t="shared" si="293"/>
        <v/>
      </c>
      <c r="N900" s="39" t="str">
        <f t="shared" si="294"/>
        <v/>
      </c>
      <c r="O900" s="40" t="str">
        <f t="shared" si="295"/>
        <v/>
      </c>
      <c r="P900" s="38" t="str">
        <f t="shared" si="301"/>
        <v/>
      </c>
      <c r="Q900" s="39" t="str">
        <f t="shared" si="296"/>
        <v/>
      </c>
      <c r="R900" s="39" t="str">
        <f t="shared" si="297"/>
        <v/>
      </c>
      <c r="S900" s="38" t="str">
        <f t="shared" si="298"/>
        <v/>
      </c>
      <c r="T900" s="39" t="str">
        <f t="shared" si="299"/>
        <v/>
      </c>
      <c r="U900" s="40" t="str">
        <f t="shared" si="300"/>
        <v/>
      </c>
    </row>
    <row r="901" spans="13:21" x14ac:dyDescent="0.3">
      <c r="M901" s="38" t="str">
        <f t="shared" si="293"/>
        <v/>
      </c>
      <c r="N901" s="39" t="str">
        <f t="shared" si="294"/>
        <v/>
      </c>
      <c r="O901" s="40" t="str">
        <f t="shared" si="295"/>
        <v/>
      </c>
      <c r="P901" s="38" t="str">
        <f t="shared" si="301"/>
        <v/>
      </c>
      <c r="Q901" s="39" t="str">
        <f t="shared" si="296"/>
        <v/>
      </c>
      <c r="R901" s="39" t="str">
        <f t="shared" si="297"/>
        <v/>
      </c>
      <c r="S901" s="38" t="str">
        <f t="shared" si="298"/>
        <v/>
      </c>
      <c r="T901" s="39" t="str">
        <f t="shared" si="299"/>
        <v/>
      </c>
      <c r="U901" s="40" t="str">
        <f t="shared" si="300"/>
        <v/>
      </c>
    </row>
    <row r="902" spans="13:21" x14ac:dyDescent="0.3">
      <c r="M902" s="38" t="str">
        <f t="shared" si="293"/>
        <v/>
      </c>
      <c r="N902" s="39" t="str">
        <f t="shared" si="294"/>
        <v/>
      </c>
      <c r="O902" s="40" t="str">
        <f t="shared" si="295"/>
        <v/>
      </c>
      <c r="P902" s="38" t="str">
        <f t="shared" si="301"/>
        <v/>
      </c>
      <c r="Q902" s="39" t="str">
        <f t="shared" si="296"/>
        <v/>
      </c>
      <c r="R902" s="39" t="str">
        <f t="shared" si="297"/>
        <v/>
      </c>
      <c r="S902" s="38" t="str">
        <f t="shared" si="298"/>
        <v/>
      </c>
      <c r="T902" s="39" t="str">
        <f t="shared" si="299"/>
        <v/>
      </c>
      <c r="U902" s="40" t="str">
        <f t="shared" si="300"/>
        <v/>
      </c>
    </row>
    <row r="903" spans="13:21" x14ac:dyDescent="0.3">
      <c r="M903" s="38" t="str">
        <f t="shared" si="293"/>
        <v/>
      </c>
      <c r="N903" s="39" t="str">
        <f t="shared" si="294"/>
        <v/>
      </c>
      <c r="O903" s="40" t="str">
        <f t="shared" si="295"/>
        <v/>
      </c>
      <c r="P903" s="38" t="str">
        <f t="shared" si="301"/>
        <v/>
      </c>
      <c r="Q903" s="39" t="str">
        <f t="shared" si="296"/>
        <v/>
      </c>
      <c r="R903" s="39" t="str">
        <f t="shared" si="297"/>
        <v/>
      </c>
      <c r="S903" s="38" t="str">
        <f t="shared" si="298"/>
        <v/>
      </c>
      <c r="T903" s="39" t="str">
        <f t="shared" si="299"/>
        <v/>
      </c>
      <c r="U903" s="40" t="str">
        <f t="shared" si="300"/>
        <v/>
      </c>
    </row>
    <row r="904" spans="13:21" x14ac:dyDescent="0.3">
      <c r="M904" s="38" t="str">
        <f t="shared" si="293"/>
        <v/>
      </c>
      <c r="N904" s="39" t="str">
        <f t="shared" si="294"/>
        <v/>
      </c>
      <c r="O904" s="40" t="str">
        <f t="shared" si="295"/>
        <v/>
      </c>
      <c r="P904" s="38" t="str">
        <f t="shared" si="301"/>
        <v/>
      </c>
      <c r="Q904" s="39" t="str">
        <f t="shared" si="296"/>
        <v/>
      </c>
      <c r="R904" s="39" t="str">
        <f t="shared" si="297"/>
        <v/>
      </c>
      <c r="S904" s="38" t="str">
        <f t="shared" si="298"/>
        <v/>
      </c>
      <c r="T904" s="39" t="str">
        <f t="shared" si="299"/>
        <v/>
      </c>
      <c r="U904" s="40" t="str">
        <f t="shared" si="300"/>
        <v/>
      </c>
    </row>
    <row r="905" spans="13:21" x14ac:dyDescent="0.3">
      <c r="M905" s="38" t="str">
        <f t="shared" si="293"/>
        <v/>
      </c>
      <c r="N905" s="39" t="str">
        <f t="shared" si="294"/>
        <v/>
      </c>
      <c r="O905" s="40" t="str">
        <f t="shared" si="295"/>
        <v/>
      </c>
      <c r="P905" s="38" t="str">
        <f t="shared" si="301"/>
        <v/>
      </c>
      <c r="Q905" s="39" t="str">
        <f t="shared" si="296"/>
        <v/>
      </c>
      <c r="R905" s="39" t="str">
        <f t="shared" si="297"/>
        <v/>
      </c>
      <c r="S905" s="38" t="str">
        <f>IF(J111="","",J111*(0.0036))</f>
        <v/>
      </c>
      <c r="T905" s="39" t="str">
        <f t="shared" si="299"/>
        <v/>
      </c>
      <c r="U905" s="40" t="str">
        <f t="shared" si="300"/>
        <v/>
      </c>
    </row>
    <row r="906" spans="13:21" x14ac:dyDescent="0.3">
      <c r="M906" s="38" t="str">
        <f t="shared" si="293"/>
        <v/>
      </c>
      <c r="N906" s="39" t="str">
        <f t="shared" si="294"/>
        <v/>
      </c>
      <c r="O906" s="40" t="str">
        <f t="shared" si="295"/>
        <v/>
      </c>
      <c r="P906" s="38" t="str">
        <f t="shared" si="301"/>
        <v/>
      </c>
      <c r="Q906" s="39" t="str">
        <f t="shared" si="296"/>
        <v/>
      </c>
      <c r="R906" s="39" t="str">
        <f t="shared" si="297"/>
        <v/>
      </c>
      <c r="S906" s="38" t="str">
        <f t="shared" si="298"/>
        <v/>
      </c>
      <c r="T906" s="39" t="str">
        <f t="shared" si="299"/>
        <v/>
      </c>
      <c r="U906" s="40" t="str">
        <f t="shared" si="300"/>
        <v/>
      </c>
    </row>
    <row r="907" spans="13:21" x14ac:dyDescent="0.3">
      <c r="M907" s="38" t="str">
        <f t="shared" si="293"/>
        <v/>
      </c>
      <c r="N907" s="39" t="str">
        <f t="shared" si="294"/>
        <v/>
      </c>
      <c r="O907" s="40" t="str">
        <f t="shared" si="295"/>
        <v/>
      </c>
      <c r="P907" s="38" t="str">
        <f t="shared" si="301"/>
        <v/>
      </c>
      <c r="Q907" s="39" t="str">
        <f t="shared" si="296"/>
        <v/>
      </c>
      <c r="R907" s="39" t="str">
        <f t="shared" si="297"/>
        <v/>
      </c>
      <c r="S907" s="38" t="str">
        <f t="shared" si="298"/>
        <v/>
      </c>
      <c r="T907" s="39" t="str">
        <f t="shared" si="299"/>
        <v/>
      </c>
      <c r="U907" s="40" t="str">
        <f t="shared" si="300"/>
        <v/>
      </c>
    </row>
    <row r="908" spans="13:21" x14ac:dyDescent="0.3">
      <c r="M908" s="38" t="str">
        <f t="shared" si="293"/>
        <v/>
      </c>
      <c r="N908" s="39" t="str">
        <f t="shared" si="294"/>
        <v/>
      </c>
      <c r="O908" s="40" t="str">
        <f t="shared" si="295"/>
        <v/>
      </c>
      <c r="P908" s="38" t="str">
        <f t="shared" si="301"/>
        <v/>
      </c>
      <c r="Q908" s="39" t="str">
        <f t="shared" si="296"/>
        <v/>
      </c>
      <c r="R908" s="39" t="str">
        <f t="shared" si="297"/>
        <v/>
      </c>
      <c r="S908" s="38" t="str">
        <f t="shared" si="298"/>
        <v/>
      </c>
      <c r="T908" s="39" t="str">
        <f t="shared" si="299"/>
        <v/>
      </c>
      <c r="U908" s="40" t="str">
        <f t="shared" si="300"/>
        <v/>
      </c>
    </row>
    <row r="909" spans="13:21" x14ac:dyDescent="0.3">
      <c r="M909" s="38" t="str">
        <f t="shared" si="293"/>
        <v/>
      </c>
      <c r="N909" s="39" t="str">
        <f t="shared" si="294"/>
        <v/>
      </c>
      <c r="O909" s="40" t="str">
        <f t="shared" si="295"/>
        <v/>
      </c>
      <c r="P909" s="38" t="str">
        <f t="shared" si="301"/>
        <v/>
      </c>
      <c r="Q909" s="39" t="str">
        <f t="shared" si="296"/>
        <v/>
      </c>
      <c r="R909" s="39" t="str">
        <f t="shared" si="297"/>
        <v/>
      </c>
      <c r="S909" s="38" t="str">
        <f t="shared" si="298"/>
        <v/>
      </c>
      <c r="T909" s="39" t="str">
        <f t="shared" si="299"/>
        <v/>
      </c>
      <c r="U909" s="40" t="str">
        <f t="shared" si="300"/>
        <v/>
      </c>
    </row>
    <row r="910" spans="13:21" x14ac:dyDescent="0.3">
      <c r="M910" s="38" t="str">
        <f t="shared" si="293"/>
        <v/>
      </c>
      <c r="N910" s="39" t="str">
        <f t="shared" si="294"/>
        <v/>
      </c>
      <c r="O910" s="40" t="str">
        <f t="shared" si="295"/>
        <v/>
      </c>
      <c r="P910" s="38" t="str">
        <f t="shared" si="301"/>
        <v/>
      </c>
      <c r="Q910" s="39" t="str">
        <f t="shared" si="296"/>
        <v/>
      </c>
      <c r="R910" s="39" t="str">
        <f t="shared" si="297"/>
        <v/>
      </c>
      <c r="S910" s="38" t="str">
        <f t="shared" si="298"/>
        <v/>
      </c>
      <c r="T910" s="39" t="str">
        <f t="shared" si="299"/>
        <v/>
      </c>
      <c r="U910" s="40" t="str">
        <f t="shared" si="300"/>
        <v/>
      </c>
    </row>
    <row r="911" spans="13:21" x14ac:dyDescent="0.3">
      <c r="M911" s="38" t="str">
        <f t="shared" si="293"/>
        <v/>
      </c>
      <c r="N911" s="39" t="str">
        <f t="shared" si="294"/>
        <v/>
      </c>
      <c r="O911" s="40" t="str">
        <f t="shared" si="295"/>
        <v/>
      </c>
      <c r="P911" s="38" t="str">
        <f t="shared" si="301"/>
        <v/>
      </c>
      <c r="Q911" s="39" t="str">
        <f t="shared" si="296"/>
        <v/>
      </c>
      <c r="R911" s="39" t="str">
        <f t="shared" si="297"/>
        <v/>
      </c>
      <c r="S911" s="38" t="str">
        <f t="shared" si="298"/>
        <v/>
      </c>
      <c r="T911" s="39" t="str">
        <f t="shared" si="299"/>
        <v/>
      </c>
      <c r="U911" s="40" t="str">
        <f t="shared" si="300"/>
        <v/>
      </c>
    </row>
    <row r="912" spans="13:21" x14ac:dyDescent="0.3">
      <c r="M912" s="38" t="str">
        <f t="shared" si="293"/>
        <v/>
      </c>
      <c r="N912" s="39" t="str">
        <f t="shared" si="294"/>
        <v/>
      </c>
      <c r="O912" s="40" t="str">
        <f t="shared" si="295"/>
        <v/>
      </c>
      <c r="P912" s="38" t="str">
        <f t="shared" si="301"/>
        <v/>
      </c>
      <c r="Q912" s="39" t="str">
        <f t="shared" si="296"/>
        <v/>
      </c>
      <c r="R912" s="39" t="str">
        <f t="shared" si="297"/>
        <v/>
      </c>
      <c r="S912" s="38" t="str">
        <f t="shared" si="298"/>
        <v/>
      </c>
      <c r="T912" s="39" t="str">
        <f t="shared" si="299"/>
        <v/>
      </c>
      <c r="U912" s="40" t="str">
        <f t="shared" si="300"/>
        <v/>
      </c>
    </row>
    <row r="913" spans="13:21" x14ac:dyDescent="0.3">
      <c r="M913" s="38" t="str">
        <f t="shared" si="293"/>
        <v/>
      </c>
      <c r="N913" s="39" t="str">
        <f t="shared" si="294"/>
        <v/>
      </c>
      <c r="O913" s="40" t="str">
        <f t="shared" si="295"/>
        <v/>
      </c>
      <c r="P913" s="38" t="str">
        <f t="shared" ref="P913:P944" si="302">IF(J119="","",J119*3.6)</f>
        <v/>
      </c>
      <c r="Q913" s="39" t="str">
        <f t="shared" si="296"/>
        <v/>
      </c>
      <c r="R913" s="39" t="str">
        <f t="shared" si="297"/>
        <v/>
      </c>
      <c r="S913" s="38" t="str">
        <f t="shared" si="298"/>
        <v/>
      </c>
      <c r="T913" s="39" t="str">
        <f t="shared" si="299"/>
        <v/>
      </c>
      <c r="U913" s="40" t="str">
        <f t="shared" si="300"/>
        <v/>
      </c>
    </row>
    <row r="914" spans="13:21" x14ac:dyDescent="0.3">
      <c r="M914" s="38" t="str">
        <f t="shared" ref="M914:M948" si="303">IF(J120="","",J120*36)</f>
        <v/>
      </c>
      <c r="N914" s="39" t="str">
        <f t="shared" ref="N914:N948" si="304">IF(J120="","",J120*9)</f>
        <v/>
      </c>
      <c r="O914" s="40" t="str">
        <f t="shared" ref="O914:O948" si="305">IF(J120="","",J120*3.6)</f>
        <v/>
      </c>
      <c r="P914" s="38" t="str">
        <f t="shared" si="302"/>
        <v/>
      </c>
      <c r="Q914" s="39" t="str">
        <f t="shared" ref="Q914:Q919" si="306">IF(J120="","",J120*0.9)</f>
        <v/>
      </c>
      <c r="R914" s="39" t="str">
        <f t="shared" ref="R914:R948" si="307">IF(J120="","",J120*0.36)</f>
        <v/>
      </c>
      <c r="S914" s="38" t="str">
        <f t="shared" ref="S914:S922" si="308">IF(J120="","",J120*(0.0036))</f>
        <v/>
      </c>
      <c r="T914" s="39" t="str">
        <f t="shared" ref="T914:T948" si="309">IF(J120="","",J120*(0.0009))</f>
        <v/>
      </c>
      <c r="U914" s="40" t="str">
        <f t="shared" ref="U914:U941" si="310">IF(J120="","",J120*(0.00036))</f>
        <v/>
      </c>
    </row>
    <row r="915" spans="13:21" x14ac:dyDescent="0.3">
      <c r="M915" s="38" t="str">
        <f t="shared" si="303"/>
        <v/>
      </c>
      <c r="N915" s="39" t="str">
        <f t="shared" si="304"/>
        <v/>
      </c>
      <c r="O915" s="40" t="str">
        <f t="shared" si="305"/>
        <v/>
      </c>
      <c r="P915" s="38" t="str">
        <f t="shared" si="302"/>
        <v/>
      </c>
      <c r="Q915" s="39" t="str">
        <f t="shared" si="306"/>
        <v/>
      </c>
      <c r="R915" s="39" t="str">
        <f t="shared" si="307"/>
        <v/>
      </c>
      <c r="S915" s="38" t="str">
        <f t="shared" si="308"/>
        <v/>
      </c>
      <c r="T915" s="39" t="str">
        <f t="shared" si="309"/>
        <v/>
      </c>
      <c r="U915" s="40" t="str">
        <f t="shared" si="310"/>
        <v/>
      </c>
    </row>
    <row r="916" spans="13:21" x14ac:dyDescent="0.3">
      <c r="M916" s="38" t="str">
        <f t="shared" si="303"/>
        <v/>
      </c>
      <c r="N916" s="39" t="str">
        <f t="shared" si="304"/>
        <v/>
      </c>
      <c r="O916" s="40" t="str">
        <f t="shared" si="305"/>
        <v/>
      </c>
      <c r="P916" s="38" t="str">
        <f t="shared" si="302"/>
        <v/>
      </c>
      <c r="Q916" s="39" t="str">
        <f t="shared" si="306"/>
        <v/>
      </c>
      <c r="R916" s="39" t="str">
        <f t="shared" si="307"/>
        <v/>
      </c>
      <c r="S916" s="38" t="str">
        <f t="shared" si="308"/>
        <v/>
      </c>
      <c r="T916" s="39" t="str">
        <f t="shared" si="309"/>
        <v/>
      </c>
      <c r="U916" s="40" t="str">
        <f t="shared" si="310"/>
        <v/>
      </c>
    </row>
    <row r="917" spans="13:21" x14ac:dyDescent="0.3">
      <c r="M917" s="38" t="str">
        <f t="shared" si="303"/>
        <v/>
      </c>
      <c r="N917" s="39" t="str">
        <f t="shared" si="304"/>
        <v/>
      </c>
      <c r="O917" s="40" t="str">
        <f t="shared" si="305"/>
        <v/>
      </c>
      <c r="P917" s="38" t="str">
        <f t="shared" si="302"/>
        <v/>
      </c>
      <c r="Q917" s="39" t="str">
        <f t="shared" si="306"/>
        <v/>
      </c>
      <c r="R917" s="39" t="str">
        <f t="shared" si="307"/>
        <v/>
      </c>
      <c r="S917" s="38" t="str">
        <f t="shared" si="308"/>
        <v/>
      </c>
      <c r="T917" s="39" t="str">
        <f t="shared" si="309"/>
        <v/>
      </c>
      <c r="U917" s="40" t="str">
        <f t="shared" si="310"/>
        <v/>
      </c>
    </row>
    <row r="918" spans="13:21" x14ac:dyDescent="0.3">
      <c r="M918" s="38" t="str">
        <f t="shared" si="303"/>
        <v/>
      </c>
      <c r="N918" s="39" t="str">
        <f t="shared" si="304"/>
        <v/>
      </c>
      <c r="O918" s="40" t="str">
        <f t="shared" si="305"/>
        <v/>
      </c>
      <c r="P918" s="38" t="str">
        <f t="shared" si="302"/>
        <v/>
      </c>
      <c r="Q918" s="39" t="str">
        <f t="shared" si="306"/>
        <v/>
      </c>
      <c r="R918" s="39" t="str">
        <f t="shared" si="307"/>
        <v/>
      </c>
      <c r="S918" s="38" t="str">
        <f t="shared" si="308"/>
        <v/>
      </c>
      <c r="T918" s="39" t="str">
        <f t="shared" si="309"/>
        <v/>
      </c>
      <c r="U918" s="40" t="str">
        <f t="shared" si="310"/>
        <v/>
      </c>
    </row>
    <row r="919" spans="13:21" x14ac:dyDescent="0.3">
      <c r="M919" s="38" t="str">
        <f t="shared" si="303"/>
        <v/>
      </c>
      <c r="N919" s="39" t="str">
        <f t="shared" si="304"/>
        <v/>
      </c>
      <c r="O919" s="40" t="str">
        <f t="shared" si="305"/>
        <v/>
      </c>
      <c r="P919" s="38" t="str">
        <f t="shared" si="302"/>
        <v/>
      </c>
      <c r="Q919" s="39" t="str">
        <f t="shared" si="306"/>
        <v/>
      </c>
      <c r="R919" s="39" t="str">
        <f t="shared" si="307"/>
        <v/>
      </c>
      <c r="S919" s="38" t="str">
        <f t="shared" si="308"/>
        <v/>
      </c>
      <c r="T919" s="39" t="str">
        <f t="shared" si="309"/>
        <v/>
      </c>
      <c r="U919" s="40" t="str">
        <f t="shared" si="310"/>
        <v/>
      </c>
    </row>
    <row r="920" spans="13:21" x14ac:dyDescent="0.3">
      <c r="M920" s="38" t="str">
        <f t="shared" si="303"/>
        <v/>
      </c>
      <c r="N920" s="39" t="str">
        <f t="shared" si="304"/>
        <v/>
      </c>
      <c r="O920" s="40" t="str">
        <f t="shared" si="305"/>
        <v/>
      </c>
      <c r="P920" s="38" t="str">
        <f t="shared" si="302"/>
        <v/>
      </c>
      <c r="Q920" s="39" t="str">
        <f>IF(J126="","",J126*0.9)</f>
        <v/>
      </c>
      <c r="R920" s="39" t="str">
        <f t="shared" si="307"/>
        <v/>
      </c>
      <c r="S920" s="38" t="str">
        <f t="shared" si="308"/>
        <v/>
      </c>
      <c r="T920" s="39" t="str">
        <f t="shared" si="309"/>
        <v/>
      </c>
      <c r="U920" s="40" t="str">
        <f t="shared" si="310"/>
        <v/>
      </c>
    </row>
    <row r="921" spans="13:21" x14ac:dyDescent="0.3">
      <c r="M921" s="38" t="str">
        <f t="shared" si="303"/>
        <v/>
      </c>
      <c r="N921" s="39" t="str">
        <f t="shared" si="304"/>
        <v/>
      </c>
      <c r="O921" s="40" t="str">
        <f t="shared" si="305"/>
        <v/>
      </c>
      <c r="P921" s="38" t="str">
        <f t="shared" si="302"/>
        <v/>
      </c>
      <c r="Q921" s="39" t="str">
        <f t="shared" ref="Q921:Q931" si="311">IF(J127="","",J127*0.9)</f>
        <v/>
      </c>
      <c r="R921" s="39" t="str">
        <f t="shared" si="307"/>
        <v/>
      </c>
      <c r="S921" s="38" t="str">
        <f t="shared" si="308"/>
        <v/>
      </c>
      <c r="T921" s="39" t="str">
        <f t="shared" si="309"/>
        <v/>
      </c>
      <c r="U921" s="40" t="str">
        <f t="shared" si="310"/>
        <v/>
      </c>
    </row>
    <row r="922" spans="13:21" x14ac:dyDescent="0.3">
      <c r="M922" s="38" t="str">
        <f t="shared" si="303"/>
        <v/>
      </c>
      <c r="N922" s="39" t="str">
        <f t="shared" si="304"/>
        <v/>
      </c>
      <c r="O922" s="40" t="str">
        <f t="shared" si="305"/>
        <v/>
      </c>
      <c r="P922" s="38" t="str">
        <f t="shared" si="302"/>
        <v/>
      </c>
      <c r="Q922" s="39" t="str">
        <f t="shared" si="311"/>
        <v/>
      </c>
      <c r="R922" s="39" t="str">
        <f t="shared" si="307"/>
        <v/>
      </c>
      <c r="S922" s="38" t="str">
        <f t="shared" si="308"/>
        <v/>
      </c>
      <c r="T922" s="39" t="str">
        <f t="shared" si="309"/>
        <v/>
      </c>
      <c r="U922" s="40" t="str">
        <f t="shared" si="310"/>
        <v/>
      </c>
    </row>
    <row r="923" spans="13:21" x14ac:dyDescent="0.3">
      <c r="M923" s="38" t="str">
        <f t="shared" si="303"/>
        <v/>
      </c>
      <c r="N923" s="39" t="str">
        <f t="shared" si="304"/>
        <v/>
      </c>
      <c r="O923" s="40" t="str">
        <f t="shared" si="305"/>
        <v/>
      </c>
      <c r="P923" s="38" t="str">
        <f t="shared" si="302"/>
        <v/>
      </c>
      <c r="Q923" s="39" t="str">
        <f t="shared" si="311"/>
        <v/>
      </c>
      <c r="R923" s="39" t="str">
        <f t="shared" si="307"/>
        <v/>
      </c>
      <c r="S923" s="38" t="str">
        <f>IF(J129="","",J129*(0.0036))</f>
        <v/>
      </c>
      <c r="T923" s="39" t="str">
        <f t="shared" si="309"/>
        <v/>
      </c>
      <c r="U923" s="40" t="str">
        <f t="shared" si="310"/>
        <v/>
      </c>
    </row>
    <row r="924" spans="13:21" x14ac:dyDescent="0.3">
      <c r="M924" s="38" t="str">
        <f t="shared" si="303"/>
        <v/>
      </c>
      <c r="N924" s="39" t="str">
        <f t="shared" si="304"/>
        <v/>
      </c>
      <c r="O924" s="40" t="str">
        <f t="shared" si="305"/>
        <v/>
      </c>
      <c r="P924" s="38" t="str">
        <f t="shared" si="302"/>
        <v/>
      </c>
      <c r="Q924" s="39" t="str">
        <f t="shared" si="311"/>
        <v/>
      </c>
      <c r="R924" s="39" t="str">
        <f t="shared" si="307"/>
        <v/>
      </c>
      <c r="S924" s="38" t="str">
        <f t="shared" ref="S924:S948" si="312">IF(J130="","",J130*(0.0036))</f>
        <v/>
      </c>
      <c r="T924" s="39" t="str">
        <f t="shared" si="309"/>
        <v/>
      </c>
      <c r="U924" s="40" t="str">
        <f t="shared" si="310"/>
        <v/>
      </c>
    </row>
    <row r="925" spans="13:21" x14ac:dyDescent="0.3">
      <c r="M925" s="38" t="str">
        <f t="shared" si="303"/>
        <v/>
      </c>
      <c r="N925" s="39" t="str">
        <f t="shared" si="304"/>
        <v/>
      </c>
      <c r="O925" s="40" t="str">
        <f t="shared" si="305"/>
        <v/>
      </c>
      <c r="P925" s="38" t="str">
        <f t="shared" si="302"/>
        <v/>
      </c>
      <c r="Q925" s="39" t="str">
        <f t="shared" si="311"/>
        <v/>
      </c>
      <c r="R925" s="39" t="str">
        <f t="shared" si="307"/>
        <v/>
      </c>
      <c r="S925" s="38" t="str">
        <f t="shared" si="312"/>
        <v/>
      </c>
      <c r="T925" s="39" t="str">
        <f t="shared" si="309"/>
        <v/>
      </c>
      <c r="U925" s="40" t="str">
        <f t="shared" si="310"/>
        <v/>
      </c>
    </row>
    <row r="926" spans="13:21" x14ac:dyDescent="0.3">
      <c r="M926" s="38" t="str">
        <f t="shared" si="303"/>
        <v/>
      </c>
      <c r="N926" s="39" t="str">
        <f t="shared" si="304"/>
        <v/>
      </c>
      <c r="O926" s="40" t="str">
        <f t="shared" si="305"/>
        <v/>
      </c>
      <c r="P926" s="38" t="str">
        <f t="shared" si="302"/>
        <v/>
      </c>
      <c r="Q926" s="39" t="str">
        <f t="shared" si="311"/>
        <v/>
      </c>
      <c r="R926" s="39" t="str">
        <f t="shared" si="307"/>
        <v/>
      </c>
      <c r="S926" s="38" t="str">
        <f t="shared" si="312"/>
        <v/>
      </c>
      <c r="T926" s="39" t="str">
        <f t="shared" si="309"/>
        <v/>
      </c>
      <c r="U926" s="40" t="str">
        <f t="shared" si="310"/>
        <v/>
      </c>
    </row>
    <row r="927" spans="13:21" x14ac:dyDescent="0.3">
      <c r="M927" s="38" t="str">
        <f t="shared" si="303"/>
        <v/>
      </c>
      <c r="N927" s="39" t="str">
        <f t="shared" si="304"/>
        <v/>
      </c>
      <c r="O927" s="40" t="str">
        <f t="shared" si="305"/>
        <v/>
      </c>
      <c r="P927" s="38" t="str">
        <f t="shared" si="302"/>
        <v/>
      </c>
      <c r="Q927" s="39" t="str">
        <f t="shared" si="311"/>
        <v/>
      </c>
      <c r="R927" s="39" t="str">
        <f t="shared" si="307"/>
        <v/>
      </c>
      <c r="S927" s="38" t="str">
        <f t="shared" si="312"/>
        <v/>
      </c>
      <c r="T927" s="39" t="str">
        <f t="shared" si="309"/>
        <v/>
      </c>
      <c r="U927" s="40" t="str">
        <f t="shared" si="310"/>
        <v/>
      </c>
    </row>
    <row r="928" spans="13:21" x14ac:dyDescent="0.3">
      <c r="M928" s="38" t="str">
        <f t="shared" si="303"/>
        <v/>
      </c>
      <c r="N928" s="39" t="str">
        <f t="shared" si="304"/>
        <v/>
      </c>
      <c r="O928" s="40" t="str">
        <f t="shared" si="305"/>
        <v/>
      </c>
      <c r="P928" s="38" t="str">
        <f t="shared" si="302"/>
        <v/>
      </c>
      <c r="Q928" s="39" t="str">
        <f t="shared" si="311"/>
        <v/>
      </c>
      <c r="R928" s="39" t="str">
        <f t="shared" si="307"/>
        <v/>
      </c>
      <c r="S928" s="38" t="str">
        <f t="shared" si="312"/>
        <v/>
      </c>
      <c r="T928" s="39" t="str">
        <f t="shared" si="309"/>
        <v/>
      </c>
      <c r="U928" s="40" t="str">
        <f t="shared" si="310"/>
        <v/>
      </c>
    </row>
    <row r="929" spans="13:21" x14ac:dyDescent="0.3">
      <c r="M929" s="38" t="str">
        <f t="shared" si="303"/>
        <v/>
      </c>
      <c r="N929" s="39" t="str">
        <f t="shared" si="304"/>
        <v/>
      </c>
      <c r="O929" s="40" t="str">
        <f t="shared" si="305"/>
        <v/>
      </c>
      <c r="P929" s="38" t="str">
        <f t="shared" si="302"/>
        <v/>
      </c>
      <c r="Q929" s="39" t="str">
        <f t="shared" si="311"/>
        <v/>
      </c>
      <c r="R929" s="39" t="str">
        <f t="shared" si="307"/>
        <v/>
      </c>
      <c r="S929" s="38" t="str">
        <f t="shared" si="312"/>
        <v/>
      </c>
      <c r="T929" s="39" t="str">
        <f t="shared" si="309"/>
        <v/>
      </c>
      <c r="U929" s="40" t="str">
        <f t="shared" si="310"/>
        <v/>
      </c>
    </row>
    <row r="930" spans="13:21" x14ac:dyDescent="0.3">
      <c r="M930" s="38" t="str">
        <f t="shared" si="303"/>
        <v/>
      </c>
      <c r="N930" s="39" t="str">
        <f t="shared" si="304"/>
        <v/>
      </c>
      <c r="O930" s="40" t="str">
        <f t="shared" si="305"/>
        <v/>
      </c>
      <c r="P930" s="38" t="str">
        <f t="shared" si="302"/>
        <v/>
      </c>
      <c r="Q930" s="39" t="str">
        <f t="shared" si="311"/>
        <v/>
      </c>
      <c r="R930" s="39" t="str">
        <f t="shared" si="307"/>
        <v/>
      </c>
      <c r="S930" s="38" t="str">
        <f t="shared" si="312"/>
        <v/>
      </c>
      <c r="T930" s="39" t="str">
        <f t="shared" si="309"/>
        <v/>
      </c>
      <c r="U930" s="40" t="str">
        <f t="shared" si="310"/>
        <v/>
      </c>
    </row>
    <row r="931" spans="13:21" x14ac:dyDescent="0.3">
      <c r="M931" s="38" t="str">
        <f t="shared" si="303"/>
        <v/>
      </c>
      <c r="N931" s="39" t="str">
        <f t="shared" si="304"/>
        <v/>
      </c>
      <c r="O931" s="40" t="str">
        <f t="shared" si="305"/>
        <v/>
      </c>
      <c r="P931" s="38" t="str">
        <f t="shared" si="302"/>
        <v/>
      </c>
      <c r="Q931" s="39" t="str">
        <f t="shared" si="311"/>
        <v/>
      </c>
      <c r="R931" s="39" t="str">
        <f t="shared" si="307"/>
        <v/>
      </c>
      <c r="S931" s="38" t="str">
        <f t="shared" si="312"/>
        <v/>
      </c>
      <c r="T931" s="39" t="str">
        <f t="shared" si="309"/>
        <v/>
      </c>
      <c r="U931" s="40" t="str">
        <f t="shared" si="310"/>
        <v/>
      </c>
    </row>
    <row r="932" spans="13:21" x14ac:dyDescent="0.3">
      <c r="M932" s="38" t="str">
        <f t="shared" si="303"/>
        <v/>
      </c>
      <c r="N932" s="39" t="str">
        <f t="shared" si="304"/>
        <v/>
      </c>
      <c r="O932" s="40" t="str">
        <f t="shared" si="305"/>
        <v/>
      </c>
      <c r="P932" s="38" t="str">
        <f t="shared" si="302"/>
        <v/>
      </c>
      <c r="Q932" s="39" t="str">
        <f>IF(J138="","",J138*0.9)</f>
        <v/>
      </c>
      <c r="R932" s="39" t="str">
        <f t="shared" si="307"/>
        <v/>
      </c>
      <c r="S932" s="38" t="str">
        <f t="shared" si="312"/>
        <v/>
      </c>
      <c r="T932" s="39" t="str">
        <f t="shared" si="309"/>
        <v/>
      </c>
      <c r="U932" s="40" t="str">
        <f t="shared" si="310"/>
        <v/>
      </c>
    </row>
    <row r="933" spans="13:21" x14ac:dyDescent="0.3">
      <c r="M933" s="38" t="str">
        <f t="shared" si="303"/>
        <v/>
      </c>
      <c r="N933" s="39" t="str">
        <f t="shared" si="304"/>
        <v/>
      </c>
      <c r="O933" s="40" t="str">
        <f t="shared" si="305"/>
        <v/>
      </c>
      <c r="P933" s="38" t="str">
        <f t="shared" si="302"/>
        <v/>
      </c>
      <c r="Q933" s="39" t="str">
        <f t="shared" ref="Q933:Q948" si="313">IF(J139="","",J139*0.9)</f>
        <v/>
      </c>
      <c r="R933" s="39" t="str">
        <f t="shared" si="307"/>
        <v/>
      </c>
      <c r="S933" s="38" t="str">
        <f t="shared" si="312"/>
        <v/>
      </c>
      <c r="T933" s="39" t="str">
        <f t="shared" si="309"/>
        <v/>
      </c>
      <c r="U933" s="40" t="str">
        <f t="shared" si="310"/>
        <v/>
      </c>
    </row>
    <row r="934" spans="13:21" x14ac:dyDescent="0.3">
      <c r="M934" s="38" t="str">
        <f t="shared" si="303"/>
        <v/>
      </c>
      <c r="N934" s="39" t="str">
        <f t="shared" si="304"/>
        <v/>
      </c>
      <c r="O934" s="40" t="str">
        <f t="shared" si="305"/>
        <v/>
      </c>
      <c r="P934" s="38" t="str">
        <f t="shared" si="302"/>
        <v/>
      </c>
      <c r="Q934" s="39" t="str">
        <f t="shared" si="313"/>
        <v/>
      </c>
      <c r="R934" s="39" t="str">
        <f t="shared" si="307"/>
        <v/>
      </c>
      <c r="S934" s="38" t="str">
        <f t="shared" si="312"/>
        <v/>
      </c>
      <c r="T934" s="39" t="str">
        <f t="shared" si="309"/>
        <v/>
      </c>
      <c r="U934" s="40" t="str">
        <f t="shared" si="310"/>
        <v/>
      </c>
    </row>
    <row r="935" spans="13:21" x14ac:dyDescent="0.3">
      <c r="M935" s="38" t="str">
        <f t="shared" si="303"/>
        <v/>
      </c>
      <c r="N935" s="39" t="str">
        <f t="shared" si="304"/>
        <v/>
      </c>
      <c r="O935" s="40" t="str">
        <f t="shared" si="305"/>
        <v/>
      </c>
      <c r="P935" s="38" t="str">
        <f t="shared" si="302"/>
        <v/>
      </c>
      <c r="Q935" s="39" t="str">
        <f t="shared" si="313"/>
        <v/>
      </c>
      <c r="R935" s="39" t="str">
        <f t="shared" si="307"/>
        <v/>
      </c>
      <c r="S935" s="38" t="str">
        <f t="shared" si="312"/>
        <v/>
      </c>
      <c r="T935" s="39" t="str">
        <f t="shared" si="309"/>
        <v/>
      </c>
      <c r="U935" s="40" t="str">
        <f t="shared" si="310"/>
        <v/>
      </c>
    </row>
    <row r="936" spans="13:21" x14ac:dyDescent="0.3">
      <c r="M936" s="38" t="str">
        <f t="shared" si="303"/>
        <v/>
      </c>
      <c r="N936" s="39" t="str">
        <f t="shared" si="304"/>
        <v/>
      </c>
      <c r="O936" s="40" t="str">
        <f t="shared" si="305"/>
        <v/>
      </c>
      <c r="P936" s="38" t="str">
        <f t="shared" si="302"/>
        <v/>
      </c>
      <c r="Q936" s="39" t="str">
        <f t="shared" si="313"/>
        <v/>
      </c>
      <c r="R936" s="39" t="str">
        <f t="shared" si="307"/>
        <v/>
      </c>
      <c r="S936" s="38" t="str">
        <f t="shared" si="312"/>
        <v/>
      </c>
      <c r="T936" s="39" t="str">
        <f t="shared" si="309"/>
        <v/>
      </c>
      <c r="U936" s="40" t="str">
        <f t="shared" si="310"/>
        <v/>
      </c>
    </row>
    <row r="937" spans="13:21" x14ac:dyDescent="0.3">
      <c r="M937" s="38" t="str">
        <f t="shared" si="303"/>
        <v/>
      </c>
      <c r="N937" s="39" t="str">
        <f t="shared" si="304"/>
        <v/>
      </c>
      <c r="O937" s="40" t="str">
        <f t="shared" si="305"/>
        <v/>
      </c>
      <c r="P937" s="38" t="str">
        <f t="shared" si="302"/>
        <v/>
      </c>
      <c r="Q937" s="39" t="str">
        <f t="shared" si="313"/>
        <v/>
      </c>
      <c r="R937" s="39" t="str">
        <f t="shared" si="307"/>
        <v/>
      </c>
      <c r="S937" s="38" t="str">
        <f t="shared" si="312"/>
        <v/>
      </c>
      <c r="T937" s="39" t="str">
        <f t="shared" si="309"/>
        <v/>
      </c>
      <c r="U937" s="40" t="str">
        <f t="shared" si="310"/>
        <v/>
      </c>
    </row>
    <row r="938" spans="13:21" x14ac:dyDescent="0.3">
      <c r="M938" s="38" t="str">
        <f t="shared" si="303"/>
        <v/>
      </c>
      <c r="N938" s="39" t="str">
        <f t="shared" si="304"/>
        <v/>
      </c>
      <c r="O938" s="40" t="str">
        <f t="shared" si="305"/>
        <v/>
      </c>
      <c r="P938" s="38" t="str">
        <f t="shared" si="302"/>
        <v/>
      </c>
      <c r="Q938" s="39" t="str">
        <f t="shared" si="313"/>
        <v/>
      </c>
      <c r="R938" s="39" t="str">
        <f t="shared" si="307"/>
        <v/>
      </c>
      <c r="S938" s="38" t="str">
        <f t="shared" si="312"/>
        <v/>
      </c>
      <c r="T938" s="39" t="str">
        <f t="shared" si="309"/>
        <v/>
      </c>
      <c r="U938" s="40" t="str">
        <f t="shared" si="310"/>
        <v/>
      </c>
    </row>
    <row r="939" spans="13:21" x14ac:dyDescent="0.3">
      <c r="M939" s="38" t="str">
        <f t="shared" si="303"/>
        <v/>
      </c>
      <c r="N939" s="39" t="str">
        <f t="shared" si="304"/>
        <v/>
      </c>
      <c r="O939" s="40" t="str">
        <f t="shared" si="305"/>
        <v/>
      </c>
      <c r="P939" s="38" t="str">
        <f t="shared" si="302"/>
        <v/>
      </c>
      <c r="Q939" s="39" t="str">
        <f t="shared" si="313"/>
        <v/>
      </c>
      <c r="R939" s="39" t="str">
        <f t="shared" si="307"/>
        <v/>
      </c>
      <c r="S939" s="38" t="str">
        <f t="shared" si="312"/>
        <v/>
      </c>
      <c r="T939" s="39" t="str">
        <f t="shared" si="309"/>
        <v/>
      </c>
      <c r="U939" s="40" t="str">
        <f t="shared" si="310"/>
        <v/>
      </c>
    </row>
    <row r="940" spans="13:21" x14ac:dyDescent="0.3">
      <c r="M940" s="38" t="str">
        <f t="shared" si="303"/>
        <v/>
      </c>
      <c r="N940" s="39" t="str">
        <f t="shared" si="304"/>
        <v/>
      </c>
      <c r="O940" s="40" t="str">
        <f t="shared" si="305"/>
        <v/>
      </c>
      <c r="P940" s="38" t="str">
        <f t="shared" si="302"/>
        <v/>
      </c>
      <c r="Q940" s="39" t="str">
        <f t="shared" si="313"/>
        <v/>
      </c>
      <c r="R940" s="39" t="str">
        <f t="shared" si="307"/>
        <v/>
      </c>
      <c r="S940" s="38" t="str">
        <f t="shared" si="312"/>
        <v/>
      </c>
      <c r="T940" s="39" t="str">
        <f t="shared" si="309"/>
        <v/>
      </c>
      <c r="U940" s="40" t="str">
        <f t="shared" si="310"/>
        <v/>
      </c>
    </row>
    <row r="941" spans="13:21" x14ac:dyDescent="0.3">
      <c r="M941" s="38" t="str">
        <f t="shared" si="303"/>
        <v/>
      </c>
      <c r="N941" s="39" t="str">
        <f t="shared" si="304"/>
        <v/>
      </c>
      <c r="O941" s="40" t="str">
        <f t="shared" si="305"/>
        <v/>
      </c>
      <c r="P941" s="38" t="str">
        <f t="shared" si="302"/>
        <v/>
      </c>
      <c r="Q941" s="39" t="str">
        <f t="shared" si="313"/>
        <v/>
      </c>
      <c r="R941" s="39" t="str">
        <f t="shared" si="307"/>
        <v/>
      </c>
      <c r="S941" s="38" t="str">
        <f t="shared" si="312"/>
        <v/>
      </c>
      <c r="T941" s="39" t="str">
        <f t="shared" si="309"/>
        <v/>
      </c>
      <c r="U941" s="40" t="str">
        <f t="shared" si="310"/>
        <v/>
      </c>
    </row>
    <row r="942" spans="13:21" x14ac:dyDescent="0.3">
      <c r="M942" s="38" t="str">
        <f t="shared" si="303"/>
        <v/>
      </c>
      <c r="N942" s="39" t="str">
        <f t="shared" si="304"/>
        <v/>
      </c>
      <c r="O942" s="40" t="str">
        <f t="shared" si="305"/>
        <v/>
      </c>
      <c r="P942" s="38" t="str">
        <f t="shared" si="302"/>
        <v/>
      </c>
      <c r="Q942" s="39" t="str">
        <f t="shared" si="313"/>
        <v/>
      </c>
      <c r="R942" s="39" t="str">
        <f t="shared" si="307"/>
        <v/>
      </c>
      <c r="S942" s="38" t="str">
        <f t="shared" si="312"/>
        <v/>
      </c>
      <c r="T942" s="39" t="str">
        <f t="shared" si="309"/>
        <v/>
      </c>
      <c r="U942" s="40" t="str">
        <f t="shared" ref="U942:U948" si="314">IF(J148="","",J148*(0.00036))</f>
        <v/>
      </c>
    </row>
    <row r="943" spans="13:21" x14ac:dyDescent="0.3">
      <c r="M943" s="38" t="str">
        <f t="shared" si="303"/>
        <v/>
      </c>
      <c r="N943" s="39" t="str">
        <f t="shared" si="304"/>
        <v/>
      </c>
      <c r="O943" s="40" t="str">
        <f t="shared" si="305"/>
        <v/>
      </c>
      <c r="P943" s="38" t="str">
        <f t="shared" si="302"/>
        <v/>
      </c>
      <c r="Q943" s="39" t="str">
        <f t="shared" si="313"/>
        <v/>
      </c>
      <c r="R943" s="39" t="str">
        <f t="shared" si="307"/>
        <v/>
      </c>
      <c r="S943" s="38" t="str">
        <f t="shared" si="312"/>
        <v/>
      </c>
      <c r="T943" s="39" t="str">
        <f t="shared" si="309"/>
        <v/>
      </c>
      <c r="U943" s="40" t="str">
        <f t="shared" si="314"/>
        <v/>
      </c>
    </row>
    <row r="944" spans="13:21" x14ac:dyDescent="0.3">
      <c r="M944" s="38" t="str">
        <f t="shared" si="303"/>
        <v/>
      </c>
      <c r="N944" s="39" t="str">
        <f t="shared" si="304"/>
        <v/>
      </c>
      <c r="O944" s="40" t="str">
        <f t="shared" si="305"/>
        <v/>
      </c>
      <c r="P944" s="38" t="str">
        <f t="shared" si="302"/>
        <v/>
      </c>
      <c r="Q944" s="39" t="str">
        <f t="shared" si="313"/>
        <v/>
      </c>
      <c r="R944" s="39" t="str">
        <f t="shared" si="307"/>
        <v/>
      </c>
      <c r="S944" s="38" t="str">
        <f t="shared" si="312"/>
        <v/>
      </c>
      <c r="T944" s="39" t="str">
        <f t="shared" si="309"/>
        <v/>
      </c>
      <c r="U944" s="40" t="str">
        <f t="shared" si="314"/>
        <v/>
      </c>
    </row>
    <row r="945" spans="13:21" x14ac:dyDescent="0.3">
      <c r="M945" s="38" t="str">
        <f t="shared" si="303"/>
        <v/>
      </c>
      <c r="N945" s="39" t="str">
        <f t="shared" si="304"/>
        <v/>
      </c>
      <c r="O945" s="40" t="str">
        <f t="shared" si="305"/>
        <v/>
      </c>
      <c r="P945" s="38" t="str">
        <f>IF(J151="","",J151*3.6)</f>
        <v/>
      </c>
      <c r="Q945" s="39" t="str">
        <f t="shared" si="313"/>
        <v/>
      </c>
      <c r="R945" s="39" t="str">
        <f t="shared" si="307"/>
        <v/>
      </c>
      <c r="S945" s="38" t="str">
        <f t="shared" si="312"/>
        <v/>
      </c>
      <c r="T945" s="39" t="str">
        <f t="shared" si="309"/>
        <v/>
      </c>
      <c r="U945" s="40" t="str">
        <f t="shared" si="314"/>
        <v/>
      </c>
    </row>
    <row r="946" spans="13:21" x14ac:dyDescent="0.3">
      <c r="M946" s="38" t="str">
        <f t="shared" si="303"/>
        <v/>
      </c>
      <c r="N946" s="39" t="str">
        <f t="shared" si="304"/>
        <v/>
      </c>
      <c r="O946" s="40" t="str">
        <f t="shared" si="305"/>
        <v/>
      </c>
      <c r="P946" s="38" t="str">
        <f>IF(J152="","",J152*3.6)</f>
        <v/>
      </c>
      <c r="Q946" s="39" t="str">
        <f t="shared" si="313"/>
        <v/>
      </c>
      <c r="R946" s="39" t="str">
        <f t="shared" si="307"/>
        <v/>
      </c>
      <c r="S946" s="38" t="str">
        <f t="shared" si="312"/>
        <v/>
      </c>
      <c r="T946" s="39" t="str">
        <f t="shared" si="309"/>
        <v/>
      </c>
      <c r="U946" s="40" t="str">
        <f t="shared" si="314"/>
        <v/>
      </c>
    </row>
    <row r="947" spans="13:21" x14ac:dyDescent="0.3">
      <c r="M947" s="38" t="str">
        <f t="shared" si="303"/>
        <v/>
      </c>
      <c r="N947" s="39" t="str">
        <f t="shared" si="304"/>
        <v/>
      </c>
      <c r="O947" s="40" t="str">
        <f t="shared" si="305"/>
        <v/>
      </c>
      <c r="P947" s="38" t="str">
        <f>IF(J153="","",J153*3.6)</f>
        <v/>
      </c>
      <c r="Q947" s="39" t="str">
        <f t="shared" si="313"/>
        <v/>
      </c>
      <c r="R947" s="39" t="str">
        <f t="shared" si="307"/>
        <v/>
      </c>
      <c r="S947" s="38" t="str">
        <f t="shared" si="312"/>
        <v/>
      </c>
      <c r="T947" s="39" t="str">
        <f t="shared" si="309"/>
        <v/>
      </c>
      <c r="U947" s="40" t="str">
        <f t="shared" si="314"/>
        <v/>
      </c>
    </row>
    <row r="948" spans="13:21" x14ac:dyDescent="0.3">
      <c r="M948" s="38" t="str">
        <f t="shared" si="303"/>
        <v/>
      </c>
      <c r="N948" s="39" t="str">
        <f t="shared" si="304"/>
        <v/>
      </c>
      <c r="O948" s="40" t="str">
        <f t="shared" si="305"/>
        <v/>
      </c>
      <c r="P948" s="38" t="str">
        <f>IF(J154="","",J154*3.6)</f>
        <v/>
      </c>
      <c r="Q948" s="39" t="str">
        <f t="shared" si="313"/>
        <v/>
      </c>
      <c r="R948" s="39" t="str">
        <f t="shared" si="307"/>
        <v/>
      </c>
      <c r="S948" s="38" t="str">
        <f t="shared" si="312"/>
        <v/>
      </c>
      <c r="T948" s="39" t="str">
        <f t="shared" si="309"/>
        <v/>
      </c>
      <c r="U948" s="40" t="str">
        <f t="shared" si="314"/>
        <v/>
      </c>
    </row>
    <row r="949" spans="13:21" x14ac:dyDescent="0.3">
      <c r="M949" s="38" t="str">
        <f>IF(K55="","",K55*36)</f>
        <v/>
      </c>
      <c r="N949" s="39" t="str">
        <f>IF(K55="","",K55*9)</f>
        <v/>
      </c>
      <c r="O949" s="40" t="str">
        <f>IF(K55="","",K55*3.6)</f>
        <v/>
      </c>
      <c r="P949" s="38" t="str">
        <f>IF(K55="","",K55*3.6)</f>
        <v/>
      </c>
      <c r="Q949" s="39" t="str">
        <f>IF(K55="","",K55*0.9)</f>
        <v/>
      </c>
      <c r="R949" s="39" t="str">
        <f>IF(K55="","",K55*0.36)</f>
        <v/>
      </c>
      <c r="S949" s="38" t="str">
        <f>IF(K55="","",K55*(0.0036))</f>
        <v/>
      </c>
      <c r="T949" s="39" t="str">
        <f>IF(K55="","",K55*(0.0009))</f>
        <v/>
      </c>
      <c r="U949" s="40" t="str">
        <f>IF(K55="","",K55*(0.00036))</f>
        <v/>
      </c>
    </row>
    <row r="950" spans="13:21" x14ac:dyDescent="0.3">
      <c r="M950" s="38" t="str">
        <f t="shared" ref="M950:M1014" si="315">IF(K56="","",K56*36)</f>
        <v/>
      </c>
      <c r="N950" s="39" t="str">
        <f t="shared" ref="N950:N1013" si="316">IF(K56="","",K56*9)</f>
        <v/>
      </c>
      <c r="O950" s="40" t="str">
        <f t="shared" ref="O950:O1013" si="317">IF(K56="","",K56*3.6)</f>
        <v/>
      </c>
      <c r="P950" s="38" t="str">
        <f t="shared" ref="P950:P1013" si="318">IF(K56="","",K56*3.6)</f>
        <v/>
      </c>
      <c r="Q950" s="39" t="str">
        <f t="shared" ref="Q950:Q1013" si="319">IF(K56="","",K56*0.9)</f>
        <v/>
      </c>
      <c r="R950" s="39" t="str">
        <f t="shared" ref="R950:R1013" si="320">IF(K56="","",K56*0.36)</f>
        <v/>
      </c>
      <c r="S950" s="38" t="str">
        <f t="shared" ref="S950:S1013" si="321">IF(K56="","",K56*(0.0036))</f>
        <v/>
      </c>
      <c r="T950" s="39" t="str">
        <f t="shared" ref="T950:T1013" si="322">IF(K56="","",K56*(0.0009))</f>
        <v/>
      </c>
      <c r="U950" s="40" t="str">
        <f t="shared" ref="U950:U1013" si="323">IF(K56="","",K56*(0.00036))</f>
        <v/>
      </c>
    </row>
    <row r="951" spans="13:21" x14ac:dyDescent="0.3">
      <c r="M951" s="38" t="str">
        <f t="shared" si="315"/>
        <v/>
      </c>
      <c r="N951" s="39" t="str">
        <f t="shared" si="316"/>
        <v/>
      </c>
      <c r="O951" s="40" t="str">
        <f t="shared" si="317"/>
        <v/>
      </c>
      <c r="P951" s="38" t="str">
        <f t="shared" si="318"/>
        <v/>
      </c>
      <c r="Q951" s="39" t="str">
        <f t="shared" si="319"/>
        <v/>
      </c>
      <c r="R951" s="39" t="str">
        <f t="shared" si="320"/>
        <v/>
      </c>
      <c r="S951" s="38" t="str">
        <f t="shared" si="321"/>
        <v/>
      </c>
      <c r="T951" s="39" t="str">
        <f t="shared" si="322"/>
        <v/>
      </c>
      <c r="U951" s="40" t="str">
        <f t="shared" si="323"/>
        <v/>
      </c>
    </row>
    <row r="952" spans="13:21" x14ac:dyDescent="0.3">
      <c r="M952" s="38" t="str">
        <f t="shared" si="315"/>
        <v/>
      </c>
      <c r="N952" s="39" t="str">
        <f t="shared" si="316"/>
        <v/>
      </c>
      <c r="O952" s="40" t="str">
        <f t="shared" si="317"/>
        <v/>
      </c>
      <c r="P952" s="38" t="str">
        <f t="shared" si="318"/>
        <v/>
      </c>
      <c r="Q952" s="39" t="str">
        <f t="shared" si="319"/>
        <v/>
      </c>
      <c r="R952" s="39" t="str">
        <f t="shared" si="320"/>
        <v/>
      </c>
      <c r="S952" s="38" t="str">
        <f t="shared" si="321"/>
        <v/>
      </c>
      <c r="T952" s="39" t="str">
        <f t="shared" si="322"/>
        <v/>
      </c>
      <c r="U952" s="40" t="str">
        <f t="shared" si="323"/>
        <v/>
      </c>
    </row>
    <row r="953" spans="13:21" x14ac:dyDescent="0.3">
      <c r="M953" s="38" t="str">
        <f t="shared" si="315"/>
        <v/>
      </c>
      <c r="N953" s="39" t="str">
        <f t="shared" si="316"/>
        <v/>
      </c>
      <c r="O953" s="40" t="str">
        <f t="shared" si="317"/>
        <v/>
      </c>
      <c r="P953" s="38" t="str">
        <f t="shared" si="318"/>
        <v/>
      </c>
      <c r="Q953" s="39" t="str">
        <f t="shared" si="319"/>
        <v/>
      </c>
      <c r="R953" s="39" t="str">
        <f t="shared" si="320"/>
        <v/>
      </c>
      <c r="S953" s="38" t="str">
        <f t="shared" si="321"/>
        <v/>
      </c>
      <c r="T953" s="39" t="str">
        <f t="shared" si="322"/>
        <v/>
      </c>
      <c r="U953" s="40" t="str">
        <f t="shared" si="323"/>
        <v/>
      </c>
    </row>
    <row r="954" spans="13:21" x14ac:dyDescent="0.3">
      <c r="M954" s="38" t="str">
        <f t="shared" si="315"/>
        <v/>
      </c>
      <c r="N954" s="39" t="str">
        <f t="shared" si="316"/>
        <v/>
      </c>
      <c r="O954" s="40" t="str">
        <f t="shared" si="317"/>
        <v/>
      </c>
      <c r="P954" s="38" t="str">
        <f t="shared" si="318"/>
        <v/>
      </c>
      <c r="Q954" s="39" t="str">
        <f t="shared" si="319"/>
        <v/>
      </c>
      <c r="R954" s="39" t="str">
        <f t="shared" si="320"/>
        <v/>
      </c>
      <c r="S954" s="38" t="str">
        <f t="shared" si="321"/>
        <v/>
      </c>
      <c r="T954" s="39" t="str">
        <f t="shared" si="322"/>
        <v/>
      </c>
      <c r="U954" s="40" t="str">
        <f t="shared" si="323"/>
        <v/>
      </c>
    </row>
    <row r="955" spans="13:21" x14ac:dyDescent="0.3">
      <c r="M955" s="38" t="str">
        <f t="shared" si="315"/>
        <v/>
      </c>
      <c r="N955" s="39" t="str">
        <f t="shared" si="316"/>
        <v/>
      </c>
      <c r="O955" s="40" t="str">
        <f t="shared" si="317"/>
        <v/>
      </c>
      <c r="P955" s="38" t="str">
        <f t="shared" si="318"/>
        <v/>
      </c>
      <c r="Q955" s="39" t="str">
        <f t="shared" si="319"/>
        <v/>
      </c>
      <c r="R955" s="39" t="str">
        <f t="shared" si="320"/>
        <v/>
      </c>
      <c r="S955" s="38" t="str">
        <f t="shared" si="321"/>
        <v/>
      </c>
      <c r="T955" s="39" t="str">
        <f t="shared" si="322"/>
        <v/>
      </c>
      <c r="U955" s="40" t="str">
        <f t="shared" si="323"/>
        <v/>
      </c>
    </row>
    <row r="956" spans="13:21" x14ac:dyDescent="0.3">
      <c r="M956" s="38" t="str">
        <f t="shared" si="315"/>
        <v/>
      </c>
      <c r="N956" s="39" t="str">
        <f t="shared" si="316"/>
        <v/>
      </c>
      <c r="O956" s="40" t="str">
        <f t="shared" si="317"/>
        <v/>
      </c>
      <c r="P956" s="38" t="str">
        <f t="shared" si="318"/>
        <v/>
      </c>
      <c r="Q956" s="39" t="str">
        <f t="shared" si="319"/>
        <v/>
      </c>
      <c r="R956" s="39" t="str">
        <f t="shared" si="320"/>
        <v/>
      </c>
      <c r="S956" s="38" t="str">
        <f t="shared" si="321"/>
        <v/>
      </c>
      <c r="T956" s="39" t="str">
        <f t="shared" si="322"/>
        <v/>
      </c>
      <c r="U956" s="40" t="str">
        <f t="shared" si="323"/>
        <v/>
      </c>
    </row>
    <row r="957" spans="13:21" x14ac:dyDescent="0.3">
      <c r="M957" s="38" t="str">
        <f t="shared" si="315"/>
        <v/>
      </c>
      <c r="N957" s="39" t="str">
        <f t="shared" si="316"/>
        <v/>
      </c>
      <c r="O957" s="40" t="str">
        <f t="shared" si="317"/>
        <v/>
      </c>
      <c r="P957" s="38" t="str">
        <f t="shared" si="318"/>
        <v/>
      </c>
      <c r="Q957" s="39" t="str">
        <f t="shared" si="319"/>
        <v/>
      </c>
      <c r="R957" s="39" t="str">
        <f t="shared" si="320"/>
        <v/>
      </c>
      <c r="S957" s="38" t="str">
        <f t="shared" si="321"/>
        <v/>
      </c>
      <c r="T957" s="39" t="str">
        <f t="shared" si="322"/>
        <v/>
      </c>
      <c r="U957" s="40" t="str">
        <f t="shared" si="323"/>
        <v/>
      </c>
    </row>
    <row r="958" spans="13:21" x14ac:dyDescent="0.3">
      <c r="M958" s="38" t="str">
        <f t="shared" si="315"/>
        <v/>
      </c>
      <c r="N958" s="39" t="str">
        <f t="shared" si="316"/>
        <v/>
      </c>
      <c r="O958" s="40" t="str">
        <f t="shared" si="317"/>
        <v/>
      </c>
      <c r="P958" s="38" t="str">
        <f t="shared" si="318"/>
        <v/>
      </c>
      <c r="Q958" s="39" t="str">
        <f t="shared" si="319"/>
        <v/>
      </c>
      <c r="R958" s="39" t="str">
        <f t="shared" si="320"/>
        <v/>
      </c>
      <c r="S958" s="38" t="str">
        <f t="shared" si="321"/>
        <v/>
      </c>
      <c r="T958" s="39" t="str">
        <f t="shared" si="322"/>
        <v/>
      </c>
      <c r="U958" s="40" t="str">
        <f t="shared" si="323"/>
        <v/>
      </c>
    </row>
    <row r="959" spans="13:21" x14ac:dyDescent="0.3">
      <c r="M959" s="38" t="str">
        <f t="shared" si="315"/>
        <v/>
      </c>
      <c r="N959" s="39" t="str">
        <f t="shared" si="316"/>
        <v/>
      </c>
      <c r="O959" s="40" t="str">
        <f t="shared" si="317"/>
        <v/>
      </c>
      <c r="P959" s="38" t="str">
        <f t="shared" si="318"/>
        <v/>
      </c>
      <c r="Q959" s="39" t="str">
        <f t="shared" si="319"/>
        <v/>
      </c>
      <c r="R959" s="39" t="str">
        <f t="shared" si="320"/>
        <v/>
      </c>
      <c r="S959" s="38" t="str">
        <f t="shared" si="321"/>
        <v/>
      </c>
      <c r="T959" s="39" t="str">
        <f t="shared" si="322"/>
        <v/>
      </c>
      <c r="U959" s="40" t="str">
        <f t="shared" si="323"/>
        <v/>
      </c>
    </row>
    <row r="960" spans="13:21" x14ac:dyDescent="0.3">
      <c r="M960" s="38" t="str">
        <f t="shared" si="315"/>
        <v/>
      </c>
      <c r="N960" s="39" t="str">
        <f t="shared" si="316"/>
        <v/>
      </c>
      <c r="O960" s="40" t="str">
        <f t="shared" si="317"/>
        <v/>
      </c>
      <c r="P960" s="38" t="str">
        <f t="shared" si="318"/>
        <v/>
      </c>
      <c r="Q960" s="39" t="str">
        <f t="shared" si="319"/>
        <v/>
      </c>
      <c r="R960" s="39" t="str">
        <f t="shared" si="320"/>
        <v/>
      </c>
      <c r="S960" s="38" t="str">
        <f t="shared" si="321"/>
        <v/>
      </c>
      <c r="T960" s="39" t="str">
        <f t="shared" si="322"/>
        <v/>
      </c>
      <c r="U960" s="40" t="str">
        <f t="shared" si="323"/>
        <v/>
      </c>
    </row>
    <row r="961" spans="13:21" x14ac:dyDescent="0.3">
      <c r="M961" s="38" t="str">
        <f t="shared" si="315"/>
        <v/>
      </c>
      <c r="N961" s="39" t="str">
        <f t="shared" si="316"/>
        <v/>
      </c>
      <c r="O961" s="40" t="str">
        <f t="shared" si="317"/>
        <v/>
      </c>
      <c r="P961" s="38" t="str">
        <f t="shared" si="318"/>
        <v/>
      </c>
      <c r="Q961" s="39" t="str">
        <f t="shared" si="319"/>
        <v/>
      </c>
      <c r="R961" s="39" t="str">
        <f t="shared" si="320"/>
        <v/>
      </c>
      <c r="S961" s="38" t="str">
        <f t="shared" si="321"/>
        <v/>
      </c>
      <c r="T961" s="39" t="str">
        <f t="shared" si="322"/>
        <v/>
      </c>
      <c r="U961" s="40" t="str">
        <f t="shared" si="323"/>
        <v/>
      </c>
    </row>
    <row r="962" spans="13:21" x14ac:dyDescent="0.3">
      <c r="M962" s="38" t="str">
        <f t="shared" si="315"/>
        <v/>
      </c>
      <c r="N962" s="39" t="str">
        <f t="shared" si="316"/>
        <v/>
      </c>
      <c r="O962" s="40" t="str">
        <f t="shared" si="317"/>
        <v/>
      </c>
      <c r="P962" s="38" t="str">
        <f t="shared" si="318"/>
        <v/>
      </c>
      <c r="Q962" s="39" t="str">
        <f t="shared" si="319"/>
        <v/>
      </c>
      <c r="R962" s="39" t="str">
        <f t="shared" si="320"/>
        <v/>
      </c>
      <c r="S962" s="38" t="str">
        <f t="shared" si="321"/>
        <v/>
      </c>
      <c r="T962" s="39" t="str">
        <f t="shared" si="322"/>
        <v/>
      </c>
      <c r="U962" s="40" t="str">
        <f t="shared" si="323"/>
        <v/>
      </c>
    </row>
    <row r="963" spans="13:21" x14ac:dyDescent="0.3">
      <c r="M963" s="38" t="str">
        <f t="shared" si="315"/>
        <v/>
      </c>
      <c r="N963" s="39" t="str">
        <f t="shared" si="316"/>
        <v/>
      </c>
      <c r="O963" s="40" t="str">
        <f t="shared" si="317"/>
        <v/>
      </c>
      <c r="P963" s="38" t="str">
        <f t="shared" si="318"/>
        <v/>
      </c>
      <c r="Q963" s="39" t="str">
        <f t="shared" si="319"/>
        <v/>
      </c>
      <c r="R963" s="39" t="str">
        <f t="shared" si="320"/>
        <v/>
      </c>
      <c r="S963" s="38" t="str">
        <f t="shared" si="321"/>
        <v/>
      </c>
      <c r="T963" s="39" t="str">
        <f t="shared" si="322"/>
        <v/>
      </c>
      <c r="U963" s="40" t="str">
        <f t="shared" si="323"/>
        <v/>
      </c>
    </row>
    <row r="964" spans="13:21" x14ac:dyDescent="0.3">
      <c r="M964" s="38" t="str">
        <f t="shared" si="315"/>
        <v/>
      </c>
      <c r="N964" s="39" t="str">
        <f t="shared" si="316"/>
        <v/>
      </c>
      <c r="O964" s="40" t="str">
        <f t="shared" si="317"/>
        <v/>
      </c>
      <c r="P964" s="38" t="str">
        <f t="shared" si="318"/>
        <v/>
      </c>
      <c r="Q964" s="39" t="str">
        <f t="shared" si="319"/>
        <v/>
      </c>
      <c r="R964" s="39" t="str">
        <f t="shared" si="320"/>
        <v/>
      </c>
      <c r="S964" s="38" t="str">
        <f t="shared" si="321"/>
        <v/>
      </c>
      <c r="T964" s="39" t="str">
        <f t="shared" si="322"/>
        <v/>
      </c>
      <c r="U964" s="40" t="str">
        <f t="shared" si="323"/>
        <v/>
      </c>
    </row>
    <row r="965" spans="13:21" x14ac:dyDescent="0.3">
      <c r="M965" s="38" t="str">
        <f t="shared" si="315"/>
        <v/>
      </c>
      <c r="N965" s="39" t="str">
        <f t="shared" si="316"/>
        <v/>
      </c>
      <c r="O965" s="40" t="str">
        <f t="shared" si="317"/>
        <v/>
      </c>
      <c r="P965" s="38" t="str">
        <f t="shared" si="318"/>
        <v/>
      </c>
      <c r="Q965" s="39" t="str">
        <f t="shared" si="319"/>
        <v/>
      </c>
      <c r="R965" s="39" t="str">
        <f t="shared" si="320"/>
        <v/>
      </c>
      <c r="S965" s="38" t="str">
        <f t="shared" si="321"/>
        <v/>
      </c>
      <c r="T965" s="39" t="str">
        <f t="shared" si="322"/>
        <v/>
      </c>
      <c r="U965" s="40" t="str">
        <f t="shared" si="323"/>
        <v/>
      </c>
    </row>
    <row r="966" spans="13:21" x14ac:dyDescent="0.3">
      <c r="M966" s="38" t="str">
        <f t="shared" si="315"/>
        <v/>
      </c>
      <c r="N966" s="39" t="str">
        <f t="shared" si="316"/>
        <v/>
      </c>
      <c r="O966" s="40" t="str">
        <f t="shared" si="317"/>
        <v/>
      </c>
      <c r="P966" s="38" t="str">
        <f t="shared" si="318"/>
        <v/>
      </c>
      <c r="Q966" s="39" t="str">
        <f t="shared" si="319"/>
        <v/>
      </c>
      <c r="R966" s="39" t="str">
        <f t="shared" si="320"/>
        <v/>
      </c>
      <c r="S966" s="38" t="str">
        <f t="shared" si="321"/>
        <v/>
      </c>
      <c r="T966" s="39" t="str">
        <f t="shared" si="322"/>
        <v/>
      </c>
      <c r="U966" s="40" t="str">
        <f t="shared" si="323"/>
        <v/>
      </c>
    </row>
    <row r="967" spans="13:21" x14ac:dyDescent="0.3">
      <c r="M967" s="38" t="str">
        <f t="shared" si="315"/>
        <v/>
      </c>
      <c r="N967" s="39" t="str">
        <f t="shared" si="316"/>
        <v/>
      </c>
      <c r="O967" s="40" t="str">
        <f t="shared" si="317"/>
        <v/>
      </c>
      <c r="P967" s="38" t="str">
        <f t="shared" si="318"/>
        <v/>
      </c>
      <c r="Q967" s="39" t="str">
        <f t="shared" si="319"/>
        <v/>
      </c>
      <c r="R967" s="39" t="str">
        <f t="shared" si="320"/>
        <v/>
      </c>
      <c r="S967" s="38" t="str">
        <f t="shared" si="321"/>
        <v/>
      </c>
      <c r="T967" s="39" t="str">
        <f t="shared" si="322"/>
        <v/>
      </c>
      <c r="U967" s="40" t="str">
        <f t="shared" si="323"/>
        <v/>
      </c>
    </row>
    <row r="968" spans="13:21" x14ac:dyDescent="0.3">
      <c r="M968" s="38" t="str">
        <f t="shared" si="315"/>
        <v/>
      </c>
      <c r="N968" s="39" t="str">
        <f t="shared" si="316"/>
        <v/>
      </c>
      <c r="O968" s="40" t="str">
        <f t="shared" si="317"/>
        <v/>
      </c>
      <c r="P968" s="38" t="str">
        <f t="shared" si="318"/>
        <v/>
      </c>
      <c r="Q968" s="39" t="str">
        <f t="shared" si="319"/>
        <v/>
      </c>
      <c r="R968" s="39" t="str">
        <f t="shared" si="320"/>
        <v/>
      </c>
      <c r="S968" s="38" t="str">
        <f t="shared" si="321"/>
        <v/>
      </c>
      <c r="T968" s="39" t="str">
        <f t="shared" si="322"/>
        <v/>
      </c>
      <c r="U968" s="40" t="str">
        <f t="shared" si="323"/>
        <v/>
      </c>
    </row>
    <row r="969" spans="13:21" x14ac:dyDescent="0.3">
      <c r="M969" s="38" t="str">
        <f t="shared" si="315"/>
        <v/>
      </c>
      <c r="N969" s="39" t="str">
        <f t="shared" si="316"/>
        <v/>
      </c>
      <c r="O969" s="40" t="str">
        <f t="shared" si="317"/>
        <v/>
      </c>
      <c r="P969" s="38" t="str">
        <f t="shared" si="318"/>
        <v/>
      </c>
      <c r="Q969" s="39" t="str">
        <f t="shared" si="319"/>
        <v/>
      </c>
      <c r="R969" s="39" t="str">
        <f t="shared" si="320"/>
        <v/>
      </c>
      <c r="S969" s="38" t="str">
        <f t="shared" si="321"/>
        <v/>
      </c>
      <c r="T969" s="39" t="str">
        <f t="shared" si="322"/>
        <v/>
      </c>
      <c r="U969" s="40" t="str">
        <f t="shared" si="323"/>
        <v/>
      </c>
    </row>
    <row r="970" spans="13:21" x14ac:dyDescent="0.3">
      <c r="M970" s="38" t="str">
        <f t="shared" si="315"/>
        <v/>
      </c>
      <c r="N970" s="39" t="str">
        <f t="shared" si="316"/>
        <v/>
      </c>
      <c r="O970" s="40" t="str">
        <f t="shared" si="317"/>
        <v/>
      </c>
      <c r="P970" s="38" t="str">
        <f t="shared" si="318"/>
        <v/>
      </c>
      <c r="Q970" s="39" t="str">
        <f t="shared" si="319"/>
        <v/>
      </c>
      <c r="R970" s="39" t="str">
        <f t="shared" si="320"/>
        <v/>
      </c>
      <c r="S970" s="38" t="str">
        <f t="shared" si="321"/>
        <v/>
      </c>
      <c r="T970" s="39" t="str">
        <f t="shared" si="322"/>
        <v/>
      </c>
      <c r="U970" s="40" t="str">
        <f t="shared" si="323"/>
        <v/>
      </c>
    </row>
    <row r="971" spans="13:21" x14ac:dyDescent="0.3">
      <c r="M971" s="38" t="str">
        <f t="shared" si="315"/>
        <v/>
      </c>
      <c r="N971" s="39" t="str">
        <f t="shared" si="316"/>
        <v/>
      </c>
      <c r="O971" s="40" t="str">
        <f t="shared" si="317"/>
        <v/>
      </c>
      <c r="P971" s="38" t="str">
        <f t="shared" si="318"/>
        <v/>
      </c>
      <c r="Q971" s="39" t="str">
        <f t="shared" si="319"/>
        <v/>
      </c>
      <c r="R971" s="39" t="str">
        <f t="shared" si="320"/>
        <v/>
      </c>
      <c r="S971" s="38" t="str">
        <f t="shared" si="321"/>
        <v/>
      </c>
      <c r="T971" s="39" t="str">
        <f t="shared" si="322"/>
        <v/>
      </c>
      <c r="U971" s="40" t="str">
        <f t="shared" si="323"/>
        <v/>
      </c>
    </row>
    <row r="972" spans="13:21" x14ac:dyDescent="0.3">
      <c r="M972" s="38" t="str">
        <f t="shared" si="315"/>
        <v/>
      </c>
      <c r="N972" s="39" t="str">
        <f t="shared" si="316"/>
        <v/>
      </c>
      <c r="O972" s="40" t="str">
        <f t="shared" si="317"/>
        <v/>
      </c>
      <c r="P972" s="38" t="str">
        <f t="shared" si="318"/>
        <v/>
      </c>
      <c r="Q972" s="39" t="str">
        <f t="shared" si="319"/>
        <v/>
      </c>
      <c r="R972" s="39" t="str">
        <f t="shared" si="320"/>
        <v/>
      </c>
      <c r="S972" s="38" t="str">
        <f t="shared" si="321"/>
        <v/>
      </c>
      <c r="T972" s="39" t="str">
        <f t="shared" si="322"/>
        <v/>
      </c>
      <c r="U972" s="40" t="str">
        <f t="shared" si="323"/>
        <v/>
      </c>
    </row>
    <row r="973" spans="13:21" x14ac:dyDescent="0.3">
      <c r="M973" s="38" t="str">
        <f t="shared" si="315"/>
        <v/>
      </c>
      <c r="N973" s="39" t="str">
        <f t="shared" si="316"/>
        <v/>
      </c>
      <c r="O973" s="40" t="str">
        <f t="shared" si="317"/>
        <v/>
      </c>
      <c r="P973" s="38" t="str">
        <f t="shared" si="318"/>
        <v/>
      </c>
      <c r="Q973" s="39" t="str">
        <f t="shared" si="319"/>
        <v/>
      </c>
      <c r="R973" s="39" t="str">
        <f t="shared" si="320"/>
        <v/>
      </c>
      <c r="S973" s="38" t="str">
        <f t="shared" si="321"/>
        <v/>
      </c>
      <c r="T973" s="39" t="str">
        <f t="shared" si="322"/>
        <v/>
      </c>
      <c r="U973" s="40" t="str">
        <f t="shared" si="323"/>
        <v/>
      </c>
    </row>
    <row r="974" spans="13:21" x14ac:dyDescent="0.3">
      <c r="M974" s="38" t="str">
        <f t="shared" si="315"/>
        <v/>
      </c>
      <c r="N974" s="39" t="str">
        <f t="shared" si="316"/>
        <v/>
      </c>
      <c r="O974" s="40" t="str">
        <f t="shared" si="317"/>
        <v/>
      </c>
      <c r="P974" s="38" t="str">
        <f t="shared" si="318"/>
        <v/>
      </c>
      <c r="Q974" s="39" t="str">
        <f t="shared" si="319"/>
        <v/>
      </c>
      <c r="R974" s="39" t="str">
        <f t="shared" si="320"/>
        <v/>
      </c>
      <c r="S974" s="38" t="str">
        <f t="shared" si="321"/>
        <v/>
      </c>
      <c r="T974" s="39" t="str">
        <f t="shared" si="322"/>
        <v/>
      </c>
      <c r="U974" s="40" t="str">
        <f t="shared" si="323"/>
        <v/>
      </c>
    </row>
    <row r="975" spans="13:21" x14ac:dyDescent="0.3">
      <c r="M975" s="38" t="str">
        <f t="shared" si="315"/>
        <v/>
      </c>
      <c r="N975" s="39" t="str">
        <f t="shared" si="316"/>
        <v/>
      </c>
      <c r="O975" s="40" t="str">
        <f t="shared" si="317"/>
        <v/>
      </c>
      <c r="P975" s="38" t="str">
        <f t="shared" si="318"/>
        <v/>
      </c>
      <c r="Q975" s="39" t="str">
        <f t="shared" si="319"/>
        <v/>
      </c>
      <c r="R975" s="39" t="str">
        <f t="shared" si="320"/>
        <v/>
      </c>
      <c r="S975" s="38" t="str">
        <f t="shared" si="321"/>
        <v/>
      </c>
      <c r="T975" s="39" t="str">
        <f t="shared" si="322"/>
        <v/>
      </c>
      <c r="U975" s="40" t="str">
        <f t="shared" si="323"/>
        <v/>
      </c>
    </row>
    <row r="976" spans="13:21" x14ac:dyDescent="0.3">
      <c r="M976" s="38" t="str">
        <f t="shared" si="315"/>
        <v/>
      </c>
      <c r="N976" s="39" t="str">
        <f t="shared" si="316"/>
        <v/>
      </c>
      <c r="O976" s="40" t="str">
        <f t="shared" si="317"/>
        <v/>
      </c>
      <c r="P976" s="38" t="str">
        <f t="shared" si="318"/>
        <v/>
      </c>
      <c r="Q976" s="39" t="str">
        <f t="shared" si="319"/>
        <v/>
      </c>
      <c r="R976" s="39" t="str">
        <f t="shared" si="320"/>
        <v/>
      </c>
      <c r="S976" s="38" t="str">
        <f t="shared" si="321"/>
        <v/>
      </c>
      <c r="T976" s="39" t="str">
        <f t="shared" si="322"/>
        <v/>
      </c>
      <c r="U976" s="40" t="str">
        <f t="shared" si="323"/>
        <v/>
      </c>
    </row>
    <row r="977" spans="13:21" x14ac:dyDescent="0.3">
      <c r="M977" s="38" t="str">
        <f t="shared" si="315"/>
        <v/>
      </c>
      <c r="N977" s="39" t="str">
        <f t="shared" si="316"/>
        <v/>
      </c>
      <c r="O977" s="40" t="str">
        <f t="shared" si="317"/>
        <v/>
      </c>
      <c r="P977" s="38" t="str">
        <f t="shared" si="318"/>
        <v/>
      </c>
      <c r="Q977" s="39" t="str">
        <f t="shared" si="319"/>
        <v/>
      </c>
      <c r="R977" s="39" t="str">
        <f t="shared" si="320"/>
        <v/>
      </c>
      <c r="S977" s="38" t="str">
        <f t="shared" si="321"/>
        <v/>
      </c>
      <c r="T977" s="39" t="str">
        <f t="shared" si="322"/>
        <v/>
      </c>
      <c r="U977" s="40" t="str">
        <f t="shared" si="323"/>
        <v/>
      </c>
    </row>
    <row r="978" spans="13:21" x14ac:dyDescent="0.3">
      <c r="M978" s="38" t="str">
        <f t="shared" si="315"/>
        <v/>
      </c>
      <c r="N978" s="39" t="str">
        <f t="shared" si="316"/>
        <v/>
      </c>
      <c r="O978" s="40" t="str">
        <f t="shared" si="317"/>
        <v/>
      </c>
      <c r="P978" s="38" t="str">
        <f t="shared" si="318"/>
        <v/>
      </c>
      <c r="Q978" s="39" t="str">
        <f t="shared" si="319"/>
        <v/>
      </c>
      <c r="R978" s="39" t="str">
        <f t="shared" si="320"/>
        <v/>
      </c>
      <c r="S978" s="38" t="str">
        <f t="shared" si="321"/>
        <v/>
      </c>
      <c r="T978" s="39" t="str">
        <f t="shared" si="322"/>
        <v/>
      </c>
      <c r="U978" s="40" t="str">
        <f t="shared" si="323"/>
        <v/>
      </c>
    </row>
    <row r="979" spans="13:21" x14ac:dyDescent="0.3">
      <c r="M979" s="38" t="str">
        <f t="shared" si="315"/>
        <v/>
      </c>
      <c r="N979" s="39" t="str">
        <f t="shared" si="316"/>
        <v/>
      </c>
      <c r="O979" s="40" t="str">
        <f t="shared" si="317"/>
        <v/>
      </c>
      <c r="P979" s="38" t="str">
        <f t="shared" si="318"/>
        <v/>
      </c>
      <c r="Q979" s="39" t="str">
        <f t="shared" si="319"/>
        <v/>
      </c>
      <c r="R979" s="39" t="str">
        <f t="shared" si="320"/>
        <v/>
      </c>
      <c r="S979" s="38" t="str">
        <f t="shared" si="321"/>
        <v/>
      </c>
      <c r="T979" s="39" t="str">
        <f t="shared" si="322"/>
        <v/>
      </c>
      <c r="U979" s="40" t="str">
        <f t="shared" si="323"/>
        <v/>
      </c>
    </row>
    <row r="980" spans="13:21" x14ac:dyDescent="0.3">
      <c r="M980" s="38" t="str">
        <f t="shared" si="315"/>
        <v/>
      </c>
      <c r="N980" s="39" t="str">
        <f t="shared" si="316"/>
        <v/>
      </c>
      <c r="O980" s="40" t="str">
        <f t="shared" si="317"/>
        <v/>
      </c>
      <c r="P980" s="38" t="str">
        <f t="shared" si="318"/>
        <v/>
      </c>
      <c r="Q980" s="39" t="str">
        <f t="shared" si="319"/>
        <v/>
      </c>
      <c r="R980" s="39" t="str">
        <f t="shared" si="320"/>
        <v/>
      </c>
      <c r="S980" s="38" t="str">
        <f t="shared" si="321"/>
        <v/>
      </c>
      <c r="T980" s="39" t="str">
        <f t="shared" si="322"/>
        <v/>
      </c>
      <c r="U980" s="40" t="str">
        <f t="shared" si="323"/>
        <v/>
      </c>
    </row>
    <row r="981" spans="13:21" x14ac:dyDescent="0.3">
      <c r="M981" s="38" t="str">
        <f t="shared" si="315"/>
        <v/>
      </c>
      <c r="N981" s="39" t="str">
        <f t="shared" si="316"/>
        <v/>
      </c>
      <c r="O981" s="40" t="str">
        <f t="shared" si="317"/>
        <v/>
      </c>
      <c r="P981" s="38" t="str">
        <f t="shared" si="318"/>
        <v/>
      </c>
      <c r="Q981" s="39" t="str">
        <f t="shared" si="319"/>
        <v/>
      </c>
      <c r="R981" s="39" t="str">
        <f t="shared" si="320"/>
        <v/>
      </c>
      <c r="S981" s="38" t="str">
        <f t="shared" si="321"/>
        <v/>
      </c>
      <c r="T981" s="39" t="str">
        <f t="shared" si="322"/>
        <v/>
      </c>
      <c r="U981" s="40" t="str">
        <f t="shared" si="323"/>
        <v/>
      </c>
    </row>
    <row r="982" spans="13:21" x14ac:dyDescent="0.3">
      <c r="M982" s="38" t="str">
        <f t="shared" si="315"/>
        <v/>
      </c>
      <c r="N982" s="39" t="str">
        <f t="shared" si="316"/>
        <v/>
      </c>
      <c r="O982" s="40" t="str">
        <f t="shared" si="317"/>
        <v/>
      </c>
      <c r="P982" s="38" t="str">
        <f t="shared" si="318"/>
        <v/>
      </c>
      <c r="Q982" s="39" t="str">
        <f t="shared" si="319"/>
        <v/>
      </c>
      <c r="R982" s="39" t="str">
        <f t="shared" si="320"/>
        <v/>
      </c>
      <c r="S982" s="38" t="str">
        <f t="shared" si="321"/>
        <v/>
      </c>
      <c r="T982" s="39" t="str">
        <f t="shared" si="322"/>
        <v/>
      </c>
      <c r="U982" s="40" t="str">
        <f t="shared" si="323"/>
        <v/>
      </c>
    </row>
    <row r="983" spans="13:21" x14ac:dyDescent="0.3">
      <c r="M983" s="38" t="str">
        <f t="shared" si="315"/>
        <v/>
      </c>
      <c r="N983" s="39" t="str">
        <f t="shared" si="316"/>
        <v/>
      </c>
      <c r="O983" s="40" t="str">
        <f t="shared" si="317"/>
        <v/>
      </c>
      <c r="P983" s="38" t="str">
        <f t="shared" si="318"/>
        <v/>
      </c>
      <c r="Q983" s="39" t="str">
        <f t="shared" si="319"/>
        <v/>
      </c>
      <c r="R983" s="39" t="str">
        <f t="shared" si="320"/>
        <v/>
      </c>
      <c r="S983" s="38" t="str">
        <f t="shared" si="321"/>
        <v/>
      </c>
      <c r="T983" s="39" t="str">
        <f t="shared" si="322"/>
        <v/>
      </c>
      <c r="U983" s="40" t="str">
        <f t="shared" si="323"/>
        <v/>
      </c>
    </row>
    <row r="984" spans="13:21" x14ac:dyDescent="0.3">
      <c r="M984" s="38" t="str">
        <f t="shared" si="315"/>
        <v/>
      </c>
      <c r="N984" s="39" t="str">
        <f t="shared" si="316"/>
        <v/>
      </c>
      <c r="O984" s="40" t="str">
        <f t="shared" si="317"/>
        <v/>
      </c>
      <c r="P984" s="38" t="str">
        <f t="shared" si="318"/>
        <v/>
      </c>
      <c r="Q984" s="39" t="str">
        <f t="shared" si="319"/>
        <v/>
      </c>
      <c r="R984" s="39" t="str">
        <f t="shared" si="320"/>
        <v/>
      </c>
      <c r="S984" s="38" t="str">
        <f t="shared" si="321"/>
        <v/>
      </c>
      <c r="T984" s="39" t="str">
        <f t="shared" si="322"/>
        <v/>
      </c>
      <c r="U984" s="40" t="str">
        <f t="shared" si="323"/>
        <v/>
      </c>
    </row>
    <row r="985" spans="13:21" x14ac:dyDescent="0.3">
      <c r="M985" s="38" t="str">
        <f t="shared" si="315"/>
        <v/>
      </c>
      <c r="N985" s="39" t="str">
        <f t="shared" si="316"/>
        <v/>
      </c>
      <c r="O985" s="40" t="str">
        <f t="shared" si="317"/>
        <v/>
      </c>
      <c r="P985" s="38" t="str">
        <f t="shared" si="318"/>
        <v/>
      </c>
      <c r="Q985" s="39" t="str">
        <f t="shared" si="319"/>
        <v/>
      </c>
      <c r="R985" s="39" t="str">
        <f t="shared" si="320"/>
        <v/>
      </c>
      <c r="S985" s="38" t="str">
        <f t="shared" si="321"/>
        <v/>
      </c>
      <c r="T985" s="39" t="str">
        <f t="shared" si="322"/>
        <v/>
      </c>
      <c r="U985" s="40" t="str">
        <f t="shared" si="323"/>
        <v/>
      </c>
    </row>
    <row r="986" spans="13:21" x14ac:dyDescent="0.3">
      <c r="M986" s="38" t="str">
        <f t="shared" si="315"/>
        <v/>
      </c>
      <c r="N986" s="39" t="str">
        <f t="shared" si="316"/>
        <v/>
      </c>
      <c r="O986" s="40" t="str">
        <f t="shared" si="317"/>
        <v/>
      </c>
      <c r="P986" s="38" t="str">
        <f t="shared" si="318"/>
        <v/>
      </c>
      <c r="Q986" s="39" t="str">
        <f t="shared" si="319"/>
        <v/>
      </c>
      <c r="R986" s="39" t="str">
        <f t="shared" si="320"/>
        <v/>
      </c>
      <c r="S986" s="38" t="str">
        <f t="shared" si="321"/>
        <v/>
      </c>
      <c r="T986" s="39" t="str">
        <f t="shared" si="322"/>
        <v/>
      </c>
      <c r="U986" s="40" t="str">
        <f t="shared" si="323"/>
        <v/>
      </c>
    </row>
    <row r="987" spans="13:21" x14ac:dyDescent="0.3">
      <c r="M987" s="38" t="str">
        <f t="shared" si="315"/>
        <v/>
      </c>
      <c r="N987" s="39" t="str">
        <f t="shared" si="316"/>
        <v/>
      </c>
      <c r="O987" s="40" t="str">
        <f t="shared" si="317"/>
        <v/>
      </c>
      <c r="P987" s="38" t="str">
        <f t="shared" si="318"/>
        <v/>
      </c>
      <c r="Q987" s="39" t="str">
        <f t="shared" si="319"/>
        <v/>
      </c>
      <c r="R987" s="39" t="str">
        <f t="shared" si="320"/>
        <v/>
      </c>
      <c r="S987" s="38" t="str">
        <f t="shared" si="321"/>
        <v/>
      </c>
      <c r="T987" s="39" t="str">
        <f t="shared" si="322"/>
        <v/>
      </c>
      <c r="U987" s="40" t="str">
        <f t="shared" si="323"/>
        <v/>
      </c>
    </row>
    <row r="988" spans="13:21" x14ac:dyDescent="0.3">
      <c r="M988" s="38" t="str">
        <f t="shared" si="315"/>
        <v/>
      </c>
      <c r="N988" s="39" t="str">
        <f t="shared" si="316"/>
        <v/>
      </c>
      <c r="O988" s="40" t="str">
        <f t="shared" si="317"/>
        <v/>
      </c>
      <c r="P988" s="38" t="str">
        <f t="shared" si="318"/>
        <v/>
      </c>
      <c r="Q988" s="39" t="str">
        <f t="shared" si="319"/>
        <v/>
      </c>
      <c r="R988" s="39" t="str">
        <f t="shared" si="320"/>
        <v/>
      </c>
      <c r="S988" s="38" t="str">
        <f t="shared" si="321"/>
        <v/>
      </c>
      <c r="T988" s="39" t="str">
        <f t="shared" si="322"/>
        <v/>
      </c>
      <c r="U988" s="40" t="str">
        <f t="shared" si="323"/>
        <v/>
      </c>
    </row>
    <row r="989" spans="13:21" x14ac:dyDescent="0.3">
      <c r="M989" s="38" t="str">
        <f t="shared" si="315"/>
        <v/>
      </c>
      <c r="N989" s="39" t="str">
        <f t="shared" si="316"/>
        <v/>
      </c>
      <c r="O989" s="40" t="str">
        <f t="shared" si="317"/>
        <v/>
      </c>
      <c r="P989" s="38" t="str">
        <f t="shared" si="318"/>
        <v/>
      </c>
      <c r="Q989" s="39" t="str">
        <f t="shared" si="319"/>
        <v/>
      </c>
      <c r="R989" s="39" t="str">
        <f t="shared" si="320"/>
        <v/>
      </c>
      <c r="S989" s="38" t="str">
        <f t="shared" si="321"/>
        <v/>
      </c>
      <c r="T989" s="39" t="str">
        <f t="shared" si="322"/>
        <v/>
      </c>
      <c r="U989" s="40" t="str">
        <f t="shared" si="323"/>
        <v/>
      </c>
    </row>
    <row r="990" spans="13:21" x14ac:dyDescent="0.3">
      <c r="M990" s="38" t="str">
        <f t="shared" si="315"/>
        <v/>
      </c>
      <c r="N990" s="39" t="str">
        <f t="shared" si="316"/>
        <v/>
      </c>
      <c r="O990" s="40" t="str">
        <f t="shared" si="317"/>
        <v/>
      </c>
      <c r="P990" s="38" t="str">
        <f t="shared" si="318"/>
        <v/>
      </c>
      <c r="Q990" s="39" t="str">
        <f t="shared" si="319"/>
        <v/>
      </c>
      <c r="R990" s="39" t="str">
        <f t="shared" si="320"/>
        <v/>
      </c>
      <c r="S990" s="38" t="str">
        <f t="shared" si="321"/>
        <v/>
      </c>
      <c r="T990" s="39" t="str">
        <f t="shared" si="322"/>
        <v/>
      </c>
      <c r="U990" s="40" t="str">
        <f t="shared" si="323"/>
        <v/>
      </c>
    </row>
    <row r="991" spans="13:21" x14ac:dyDescent="0.3">
      <c r="M991" s="38" t="str">
        <f t="shared" si="315"/>
        <v/>
      </c>
      <c r="N991" s="39" t="str">
        <f t="shared" si="316"/>
        <v/>
      </c>
      <c r="O991" s="40" t="str">
        <f t="shared" si="317"/>
        <v/>
      </c>
      <c r="P991" s="38" t="str">
        <f t="shared" si="318"/>
        <v/>
      </c>
      <c r="Q991" s="39" t="str">
        <f t="shared" si="319"/>
        <v/>
      </c>
      <c r="R991" s="39" t="str">
        <f t="shared" si="320"/>
        <v/>
      </c>
      <c r="S991" s="38" t="str">
        <f t="shared" si="321"/>
        <v/>
      </c>
      <c r="T991" s="39" t="str">
        <f t="shared" si="322"/>
        <v/>
      </c>
      <c r="U991" s="40" t="str">
        <f t="shared" si="323"/>
        <v/>
      </c>
    </row>
    <row r="992" spans="13:21" x14ac:dyDescent="0.3">
      <c r="M992" s="38" t="str">
        <f t="shared" si="315"/>
        <v/>
      </c>
      <c r="N992" s="39" t="str">
        <f t="shared" si="316"/>
        <v/>
      </c>
      <c r="O992" s="40" t="str">
        <f t="shared" si="317"/>
        <v/>
      </c>
      <c r="P992" s="38" t="str">
        <f t="shared" si="318"/>
        <v/>
      </c>
      <c r="Q992" s="39" t="str">
        <f t="shared" si="319"/>
        <v/>
      </c>
      <c r="R992" s="39" t="str">
        <f t="shared" si="320"/>
        <v/>
      </c>
      <c r="S992" s="38" t="str">
        <f t="shared" si="321"/>
        <v/>
      </c>
      <c r="T992" s="39" t="str">
        <f t="shared" si="322"/>
        <v/>
      </c>
      <c r="U992" s="40" t="str">
        <f t="shared" si="323"/>
        <v/>
      </c>
    </row>
    <row r="993" spans="13:21" x14ac:dyDescent="0.3">
      <c r="M993" s="38" t="str">
        <f t="shared" si="315"/>
        <v/>
      </c>
      <c r="N993" s="39" t="str">
        <f t="shared" si="316"/>
        <v/>
      </c>
      <c r="O993" s="40" t="str">
        <f t="shared" si="317"/>
        <v/>
      </c>
      <c r="P993" s="38" t="str">
        <f t="shared" si="318"/>
        <v/>
      </c>
      <c r="Q993" s="39" t="str">
        <f t="shared" si="319"/>
        <v/>
      </c>
      <c r="R993" s="39" t="str">
        <f t="shared" si="320"/>
        <v/>
      </c>
      <c r="S993" s="38" t="str">
        <f t="shared" si="321"/>
        <v/>
      </c>
      <c r="T993" s="39" t="str">
        <f t="shared" si="322"/>
        <v/>
      </c>
      <c r="U993" s="40" t="str">
        <f t="shared" si="323"/>
        <v/>
      </c>
    </row>
    <row r="994" spans="13:21" x14ac:dyDescent="0.3">
      <c r="M994" s="38" t="str">
        <f t="shared" si="315"/>
        <v/>
      </c>
      <c r="N994" s="39" t="str">
        <f t="shared" si="316"/>
        <v/>
      </c>
      <c r="O994" s="40" t="str">
        <f t="shared" si="317"/>
        <v/>
      </c>
      <c r="P994" s="38" t="str">
        <f t="shared" si="318"/>
        <v/>
      </c>
      <c r="Q994" s="39" t="str">
        <f t="shared" si="319"/>
        <v/>
      </c>
      <c r="R994" s="39" t="str">
        <f t="shared" si="320"/>
        <v/>
      </c>
      <c r="S994" s="38" t="str">
        <f t="shared" si="321"/>
        <v/>
      </c>
      <c r="T994" s="39" t="str">
        <f t="shared" si="322"/>
        <v/>
      </c>
      <c r="U994" s="40" t="str">
        <f t="shared" si="323"/>
        <v/>
      </c>
    </row>
    <row r="995" spans="13:21" x14ac:dyDescent="0.3">
      <c r="M995" s="38" t="str">
        <f t="shared" si="315"/>
        <v/>
      </c>
      <c r="N995" s="39" t="str">
        <f t="shared" si="316"/>
        <v/>
      </c>
      <c r="O995" s="40" t="str">
        <f t="shared" si="317"/>
        <v/>
      </c>
      <c r="P995" s="38" t="str">
        <f t="shared" si="318"/>
        <v/>
      </c>
      <c r="Q995" s="39" t="str">
        <f t="shared" si="319"/>
        <v/>
      </c>
      <c r="R995" s="39" t="str">
        <f t="shared" si="320"/>
        <v/>
      </c>
      <c r="S995" s="38" t="str">
        <f t="shared" si="321"/>
        <v/>
      </c>
      <c r="T995" s="39" t="str">
        <f t="shared" si="322"/>
        <v/>
      </c>
      <c r="U995" s="40" t="str">
        <f t="shared" si="323"/>
        <v/>
      </c>
    </row>
    <row r="996" spans="13:21" x14ac:dyDescent="0.3">
      <c r="M996" s="38" t="str">
        <f t="shared" si="315"/>
        <v/>
      </c>
      <c r="N996" s="39" t="str">
        <f t="shared" si="316"/>
        <v/>
      </c>
      <c r="O996" s="40" t="str">
        <f t="shared" si="317"/>
        <v/>
      </c>
      <c r="P996" s="38" t="str">
        <f t="shared" si="318"/>
        <v/>
      </c>
      <c r="Q996" s="39" t="str">
        <f t="shared" si="319"/>
        <v/>
      </c>
      <c r="R996" s="39" t="str">
        <f t="shared" si="320"/>
        <v/>
      </c>
      <c r="S996" s="38" t="str">
        <f t="shared" si="321"/>
        <v/>
      </c>
      <c r="T996" s="39" t="str">
        <f t="shared" si="322"/>
        <v/>
      </c>
      <c r="U996" s="40" t="str">
        <f t="shared" si="323"/>
        <v/>
      </c>
    </row>
    <row r="997" spans="13:21" x14ac:dyDescent="0.3">
      <c r="M997" s="38" t="str">
        <f t="shared" si="315"/>
        <v/>
      </c>
      <c r="N997" s="39" t="str">
        <f t="shared" si="316"/>
        <v/>
      </c>
      <c r="O997" s="40" t="str">
        <f t="shared" si="317"/>
        <v/>
      </c>
      <c r="P997" s="38" t="str">
        <f t="shared" si="318"/>
        <v/>
      </c>
      <c r="Q997" s="39" t="str">
        <f t="shared" si="319"/>
        <v/>
      </c>
      <c r="R997" s="39" t="str">
        <f t="shared" si="320"/>
        <v/>
      </c>
      <c r="S997" s="38" t="str">
        <f t="shared" si="321"/>
        <v/>
      </c>
      <c r="T997" s="39" t="str">
        <f t="shared" si="322"/>
        <v/>
      </c>
      <c r="U997" s="40" t="str">
        <f t="shared" si="323"/>
        <v/>
      </c>
    </row>
    <row r="998" spans="13:21" x14ac:dyDescent="0.3">
      <c r="M998" s="38" t="str">
        <f t="shared" si="315"/>
        <v/>
      </c>
      <c r="N998" s="39" t="str">
        <f t="shared" si="316"/>
        <v/>
      </c>
      <c r="O998" s="40" t="str">
        <f t="shared" si="317"/>
        <v/>
      </c>
      <c r="P998" s="38" t="str">
        <f t="shared" si="318"/>
        <v/>
      </c>
      <c r="Q998" s="39" t="str">
        <f t="shared" si="319"/>
        <v/>
      </c>
      <c r="R998" s="39" t="str">
        <f t="shared" si="320"/>
        <v/>
      </c>
      <c r="S998" s="38" t="str">
        <f t="shared" si="321"/>
        <v/>
      </c>
      <c r="T998" s="39" t="str">
        <f t="shared" si="322"/>
        <v/>
      </c>
      <c r="U998" s="40" t="str">
        <f t="shared" si="323"/>
        <v/>
      </c>
    </row>
    <row r="999" spans="13:21" x14ac:dyDescent="0.3">
      <c r="M999" s="38" t="str">
        <f t="shared" si="315"/>
        <v/>
      </c>
      <c r="N999" s="39" t="str">
        <f t="shared" si="316"/>
        <v/>
      </c>
      <c r="O999" s="40" t="str">
        <f t="shared" si="317"/>
        <v/>
      </c>
      <c r="P999" s="38" t="str">
        <f t="shared" si="318"/>
        <v/>
      </c>
      <c r="Q999" s="39" t="str">
        <f t="shared" si="319"/>
        <v/>
      </c>
      <c r="R999" s="39" t="str">
        <f t="shared" si="320"/>
        <v/>
      </c>
      <c r="S999" s="38" t="str">
        <f t="shared" si="321"/>
        <v/>
      </c>
      <c r="T999" s="39" t="str">
        <f t="shared" si="322"/>
        <v/>
      </c>
      <c r="U999" s="40" t="str">
        <f t="shared" si="323"/>
        <v/>
      </c>
    </row>
    <row r="1000" spans="13:21" x14ac:dyDescent="0.3">
      <c r="M1000" s="38" t="str">
        <f t="shared" si="315"/>
        <v/>
      </c>
      <c r="N1000" s="39" t="str">
        <f t="shared" si="316"/>
        <v/>
      </c>
      <c r="O1000" s="40" t="str">
        <f t="shared" si="317"/>
        <v/>
      </c>
      <c r="P1000" s="38" t="str">
        <f t="shared" si="318"/>
        <v/>
      </c>
      <c r="Q1000" s="39" t="str">
        <f t="shared" si="319"/>
        <v/>
      </c>
      <c r="R1000" s="39" t="str">
        <f t="shared" si="320"/>
        <v/>
      </c>
      <c r="S1000" s="38" t="str">
        <f t="shared" si="321"/>
        <v/>
      </c>
      <c r="T1000" s="39" t="str">
        <f t="shared" si="322"/>
        <v/>
      </c>
      <c r="U1000" s="40" t="str">
        <f t="shared" si="323"/>
        <v/>
      </c>
    </row>
    <row r="1001" spans="13:21" x14ac:dyDescent="0.3">
      <c r="M1001" s="38" t="str">
        <f t="shared" si="315"/>
        <v/>
      </c>
      <c r="N1001" s="39" t="str">
        <f t="shared" si="316"/>
        <v/>
      </c>
      <c r="O1001" s="40" t="str">
        <f t="shared" si="317"/>
        <v/>
      </c>
      <c r="P1001" s="38" t="str">
        <f t="shared" si="318"/>
        <v/>
      </c>
      <c r="Q1001" s="39" t="str">
        <f t="shared" si="319"/>
        <v/>
      </c>
      <c r="R1001" s="39" t="str">
        <f t="shared" si="320"/>
        <v/>
      </c>
      <c r="S1001" s="38" t="str">
        <f t="shared" si="321"/>
        <v/>
      </c>
      <c r="T1001" s="39" t="str">
        <f t="shared" si="322"/>
        <v/>
      </c>
      <c r="U1001" s="40" t="str">
        <f t="shared" si="323"/>
        <v/>
      </c>
    </row>
    <row r="1002" spans="13:21" x14ac:dyDescent="0.3">
      <c r="M1002" s="38" t="str">
        <f t="shared" si="315"/>
        <v/>
      </c>
      <c r="N1002" s="39" t="str">
        <f t="shared" si="316"/>
        <v/>
      </c>
      <c r="O1002" s="40" t="str">
        <f t="shared" si="317"/>
        <v/>
      </c>
      <c r="P1002" s="38" t="str">
        <f t="shared" si="318"/>
        <v/>
      </c>
      <c r="Q1002" s="39" t="str">
        <f t="shared" si="319"/>
        <v/>
      </c>
      <c r="R1002" s="39" t="str">
        <f t="shared" si="320"/>
        <v/>
      </c>
      <c r="S1002" s="38" t="str">
        <f t="shared" si="321"/>
        <v/>
      </c>
      <c r="T1002" s="39" t="str">
        <f t="shared" si="322"/>
        <v/>
      </c>
      <c r="U1002" s="40" t="str">
        <f t="shared" si="323"/>
        <v/>
      </c>
    </row>
    <row r="1003" spans="13:21" x14ac:dyDescent="0.3">
      <c r="M1003" s="38" t="str">
        <f t="shared" si="315"/>
        <v/>
      </c>
      <c r="N1003" s="39" t="str">
        <f t="shared" si="316"/>
        <v/>
      </c>
      <c r="O1003" s="40" t="str">
        <f t="shared" si="317"/>
        <v/>
      </c>
      <c r="P1003" s="38" t="str">
        <f t="shared" si="318"/>
        <v/>
      </c>
      <c r="Q1003" s="39" t="str">
        <f t="shared" si="319"/>
        <v/>
      </c>
      <c r="R1003" s="39" t="str">
        <f t="shared" si="320"/>
        <v/>
      </c>
      <c r="S1003" s="38" t="str">
        <f t="shared" si="321"/>
        <v/>
      </c>
      <c r="T1003" s="39" t="str">
        <f t="shared" si="322"/>
        <v/>
      </c>
      <c r="U1003" s="40" t="str">
        <f t="shared" si="323"/>
        <v/>
      </c>
    </row>
    <row r="1004" spans="13:21" x14ac:dyDescent="0.3">
      <c r="M1004" s="38" t="str">
        <f t="shared" si="315"/>
        <v/>
      </c>
      <c r="N1004" s="39" t="str">
        <f t="shared" si="316"/>
        <v/>
      </c>
      <c r="O1004" s="40" t="str">
        <f t="shared" si="317"/>
        <v/>
      </c>
      <c r="P1004" s="38" t="str">
        <f t="shared" si="318"/>
        <v/>
      </c>
      <c r="Q1004" s="39" t="str">
        <f t="shared" si="319"/>
        <v/>
      </c>
      <c r="R1004" s="39" t="str">
        <f t="shared" si="320"/>
        <v/>
      </c>
      <c r="S1004" s="38" t="str">
        <f t="shared" si="321"/>
        <v/>
      </c>
      <c r="T1004" s="39" t="str">
        <f t="shared" si="322"/>
        <v/>
      </c>
      <c r="U1004" s="40" t="str">
        <f t="shared" si="323"/>
        <v/>
      </c>
    </row>
    <row r="1005" spans="13:21" x14ac:dyDescent="0.3">
      <c r="M1005" s="38" t="str">
        <f t="shared" si="315"/>
        <v/>
      </c>
      <c r="N1005" s="39" t="str">
        <f t="shared" si="316"/>
        <v/>
      </c>
      <c r="O1005" s="40" t="str">
        <f t="shared" si="317"/>
        <v/>
      </c>
      <c r="P1005" s="38" t="str">
        <f t="shared" si="318"/>
        <v/>
      </c>
      <c r="Q1005" s="39" t="str">
        <f t="shared" si="319"/>
        <v/>
      </c>
      <c r="R1005" s="39" t="str">
        <f t="shared" si="320"/>
        <v/>
      </c>
      <c r="S1005" s="38" t="str">
        <f t="shared" si="321"/>
        <v/>
      </c>
      <c r="T1005" s="39" t="str">
        <f t="shared" si="322"/>
        <v/>
      </c>
      <c r="U1005" s="40" t="str">
        <f t="shared" si="323"/>
        <v/>
      </c>
    </row>
    <row r="1006" spans="13:21" x14ac:dyDescent="0.3">
      <c r="M1006" s="38" t="str">
        <f t="shared" si="315"/>
        <v/>
      </c>
      <c r="N1006" s="39" t="str">
        <f t="shared" si="316"/>
        <v/>
      </c>
      <c r="O1006" s="40" t="str">
        <f t="shared" si="317"/>
        <v/>
      </c>
      <c r="P1006" s="38" t="str">
        <f t="shared" si="318"/>
        <v/>
      </c>
      <c r="Q1006" s="39" t="str">
        <f t="shared" si="319"/>
        <v/>
      </c>
      <c r="R1006" s="39" t="str">
        <f t="shared" si="320"/>
        <v/>
      </c>
      <c r="S1006" s="38" t="str">
        <f t="shared" si="321"/>
        <v/>
      </c>
      <c r="T1006" s="39" t="str">
        <f t="shared" si="322"/>
        <v/>
      </c>
      <c r="U1006" s="40" t="str">
        <f t="shared" si="323"/>
        <v/>
      </c>
    </row>
    <row r="1007" spans="13:21" x14ac:dyDescent="0.3">
      <c r="M1007" s="38" t="str">
        <f t="shared" si="315"/>
        <v/>
      </c>
      <c r="N1007" s="39" t="str">
        <f t="shared" si="316"/>
        <v/>
      </c>
      <c r="O1007" s="40" t="str">
        <f t="shared" si="317"/>
        <v/>
      </c>
      <c r="P1007" s="38" t="str">
        <f t="shared" si="318"/>
        <v/>
      </c>
      <c r="Q1007" s="39" t="str">
        <f t="shared" si="319"/>
        <v/>
      </c>
      <c r="R1007" s="39" t="str">
        <f t="shared" si="320"/>
        <v/>
      </c>
      <c r="S1007" s="38" t="str">
        <f t="shared" si="321"/>
        <v/>
      </c>
      <c r="T1007" s="39" t="str">
        <f t="shared" si="322"/>
        <v/>
      </c>
      <c r="U1007" s="40" t="str">
        <f t="shared" si="323"/>
        <v/>
      </c>
    </row>
    <row r="1008" spans="13:21" x14ac:dyDescent="0.3">
      <c r="M1008" s="38" t="str">
        <f t="shared" si="315"/>
        <v/>
      </c>
      <c r="N1008" s="39" t="str">
        <f t="shared" si="316"/>
        <v/>
      </c>
      <c r="O1008" s="40" t="str">
        <f t="shared" si="317"/>
        <v/>
      </c>
      <c r="P1008" s="38" t="str">
        <f t="shared" si="318"/>
        <v/>
      </c>
      <c r="Q1008" s="39" t="str">
        <f t="shared" si="319"/>
        <v/>
      </c>
      <c r="R1008" s="39" t="str">
        <f t="shared" si="320"/>
        <v/>
      </c>
      <c r="S1008" s="38" t="str">
        <f t="shared" si="321"/>
        <v/>
      </c>
      <c r="T1008" s="39" t="str">
        <f t="shared" si="322"/>
        <v/>
      </c>
      <c r="U1008" s="40" t="str">
        <f t="shared" si="323"/>
        <v/>
      </c>
    </row>
    <row r="1009" spans="13:21" x14ac:dyDescent="0.3">
      <c r="M1009" s="38" t="str">
        <f t="shared" si="315"/>
        <v/>
      </c>
      <c r="N1009" s="39" t="str">
        <f t="shared" si="316"/>
        <v/>
      </c>
      <c r="O1009" s="40" t="str">
        <f t="shared" si="317"/>
        <v/>
      </c>
      <c r="P1009" s="38" t="str">
        <f t="shared" si="318"/>
        <v/>
      </c>
      <c r="Q1009" s="39" t="str">
        <f t="shared" si="319"/>
        <v/>
      </c>
      <c r="R1009" s="39" t="str">
        <f t="shared" si="320"/>
        <v/>
      </c>
      <c r="S1009" s="38" t="str">
        <f t="shared" si="321"/>
        <v/>
      </c>
      <c r="T1009" s="39" t="str">
        <f t="shared" si="322"/>
        <v/>
      </c>
      <c r="U1009" s="40" t="str">
        <f t="shared" si="323"/>
        <v/>
      </c>
    </row>
    <row r="1010" spans="13:21" x14ac:dyDescent="0.3">
      <c r="M1010" s="38" t="str">
        <f t="shared" si="315"/>
        <v/>
      </c>
      <c r="N1010" s="39" t="str">
        <f t="shared" si="316"/>
        <v/>
      </c>
      <c r="O1010" s="40" t="str">
        <f t="shared" si="317"/>
        <v/>
      </c>
      <c r="P1010" s="38" t="str">
        <f t="shared" si="318"/>
        <v/>
      </c>
      <c r="Q1010" s="39" t="str">
        <f t="shared" si="319"/>
        <v/>
      </c>
      <c r="R1010" s="39" t="str">
        <f t="shared" si="320"/>
        <v/>
      </c>
      <c r="S1010" s="38" t="str">
        <f t="shared" si="321"/>
        <v/>
      </c>
      <c r="T1010" s="39" t="str">
        <f t="shared" si="322"/>
        <v/>
      </c>
      <c r="U1010" s="40" t="str">
        <f t="shared" si="323"/>
        <v/>
      </c>
    </row>
    <row r="1011" spans="13:21" x14ac:dyDescent="0.3">
      <c r="M1011" s="38" t="str">
        <f t="shared" si="315"/>
        <v/>
      </c>
      <c r="N1011" s="39" t="str">
        <f t="shared" si="316"/>
        <v/>
      </c>
      <c r="O1011" s="40" t="str">
        <f t="shared" si="317"/>
        <v/>
      </c>
      <c r="P1011" s="38" t="str">
        <f t="shared" si="318"/>
        <v/>
      </c>
      <c r="Q1011" s="39" t="str">
        <f t="shared" si="319"/>
        <v/>
      </c>
      <c r="R1011" s="39" t="str">
        <f t="shared" si="320"/>
        <v/>
      </c>
      <c r="S1011" s="38" t="str">
        <f t="shared" si="321"/>
        <v/>
      </c>
      <c r="T1011" s="39" t="str">
        <f t="shared" si="322"/>
        <v/>
      </c>
      <c r="U1011" s="40" t="str">
        <f t="shared" si="323"/>
        <v/>
      </c>
    </row>
    <row r="1012" spans="13:21" x14ac:dyDescent="0.3">
      <c r="M1012" s="38" t="str">
        <f t="shared" si="315"/>
        <v/>
      </c>
      <c r="N1012" s="39" t="str">
        <f t="shared" si="316"/>
        <v/>
      </c>
      <c r="O1012" s="40" t="str">
        <f t="shared" si="317"/>
        <v/>
      </c>
      <c r="P1012" s="38" t="str">
        <f t="shared" si="318"/>
        <v/>
      </c>
      <c r="Q1012" s="39" t="str">
        <f t="shared" si="319"/>
        <v/>
      </c>
      <c r="R1012" s="39" t="str">
        <f t="shared" si="320"/>
        <v/>
      </c>
      <c r="S1012" s="38" t="str">
        <f t="shared" si="321"/>
        <v/>
      </c>
      <c r="T1012" s="39" t="str">
        <f t="shared" si="322"/>
        <v/>
      </c>
      <c r="U1012" s="40" t="str">
        <f t="shared" si="323"/>
        <v/>
      </c>
    </row>
    <row r="1013" spans="13:21" x14ac:dyDescent="0.3">
      <c r="M1013" s="38" t="str">
        <f>IF(K119="","",K119*36)</f>
        <v/>
      </c>
      <c r="N1013" s="39" t="str">
        <f t="shared" si="316"/>
        <v/>
      </c>
      <c r="O1013" s="40" t="str">
        <f t="shared" si="317"/>
        <v/>
      </c>
      <c r="P1013" s="38" t="str">
        <f t="shared" si="318"/>
        <v/>
      </c>
      <c r="Q1013" s="39" t="str">
        <f t="shared" si="319"/>
        <v/>
      </c>
      <c r="R1013" s="39" t="str">
        <f t="shared" si="320"/>
        <v/>
      </c>
      <c r="S1013" s="38" t="str">
        <f t="shared" si="321"/>
        <v/>
      </c>
      <c r="T1013" s="39" t="str">
        <f t="shared" si="322"/>
        <v/>
      </c>
      <c r="U1013" s="40" t="str">
        <f t="shared" si="323"/>
        <v/>
      </c>
    </row>
    <row r="1014" spans="13:21" x14ac:dyDescent="0.3">
      <c r="M1014" s="38" t="str">
        <f t="shared" si="315"/>
        <v/>
      </c>
      <c r="N1014" s="39" t="str">
        <f t="shared" ref="N1014:N1048" si="324">IF(K120="","",K120*9)</f>
        <v/>
      </c>
      <c r="O1014" s="40" t="str">
        <f t="shared" ref="O1014:O1048" si="325">IF(K120="","",K120*3.6)</f>
        <v/>
      </c>
      <c r="P1014" s="38" t="str">
        <f t="shared" ref="P1014:P1048" si="326">IF(K120="","",K120*3.6)</f>
        <v/>
      </c>
      <c r="Q1014" s="39" t="str">
        <f t="shared" ref="Q1014:Q1048" si="327">IF(K120="","",K120*0.9)</f>
        <v/>
      </c>
      <c r="R1014" s="39" t="str">
        <f t="shared" ref="R1014:R1048" si="328">IF(K120="","",K120*0.36)</f>
        <v/>
      </c>
      <c r="S1014" s="38" t="str">
        <f t="shared" ref="S1014:S1048" si="329">IF(K120="","",K120*(0.0036))</f>
        <v/>
      </c>
      <c r="T1014" s="39" t="str">
        <f t="shared" ref="T1014:T1048" si="330">IF(K120="","",K120*(0.0009))</f>
        <v/>
      </c>
      <c r="U1014" s="40" t="str">
        <f t="shared" ref="U1014:U1048" si="331">IF(K120="","",K120*(0.00036))</f>
        <v/>
      </c>
    </row>
    <row r="1015" spans="13:21" x14ac:dyDescent="0.3">
      <c r="M1015" s="38" t="str">
        <f t="shared" ref="M1015:M1036" si="332">IF(K121="","",K121*36)</f>
        <v/>
      </c>
      <c r="N1015" s="39" t="str">
        <f t="shared" si="324"/>
        <v/>
      </c>
      <c r="O1015" s="40" t="str">
        <f t="shared" si="325"/>
        <v/>
      </c>
      <c r="P1015" s="38" t="str">
        <f t="shared" si="326"/>
        <v/>
      </c>
      <c r="Q1015" s="39" t="str">
        <f t="shared" si="327"/>
        <v/>
      </c>
      <c r="R1015" s="39" t="str">
        <f t="shared" si="328"/>
        <v/>
      </c>
      <c r="S1015" s="38" t="str">
        <f t="shared" si="329"/>
        <v/>
      </c>
      <c r="T1015" s="39" t="str">
        <f t="shared" si="330"/>
        <v/>
      </c>
      <c r="U1015" s="40" t="str">
        <f t="shared" si="331"/>
        <v/>
      </c>
    </row>
    <row r="1016" spans="13:21" x14ac:dyDescent="0.3">
      <c r="M1016" s="38" t="str">
        <f t="shared" si="332"/>
        <v/>
      </c>
      <c r="N1016" s="39" t="str">
        <f t="shared" si="324"/>
        <v/>
      </c>
      <c r="O1016" s="40" t="str">
        <f t="shared" si="325"/>
        <v/>
      </c>
      <c r="P1016" s="38" t="str">
        <f t="shared" si="326"/>
        <v/>
      </c>
      <c r="Q1016" s="39" t="str">
        <f t="shared" si="327"/>
        <v/>
      </c>
      <c r="R1016" s="39" t="str">
        <f t="shared" si="328"/>
        <v/>
      </c>
      <c r="S1016" s="38" t="str">
        <f t="shared" si="329"/>
        <v/>
      </c>
      <c r="T1016" s="39" t="str">
        <f t="shared" si="330"/>
        <v/>
      </c>
      <c r="U1016" s="40" t="str">
        <f t="shared" si="331"/>
        <v/>
      </c>
    </row>
    <row r="1017" spans="13:21" x14ac:dyDescent="0.3">
      <c r="M1017" s="38" t="str">
        <f t="shared" si="332"/>
        <v/>
      </c>
      <c r="N1017" s="39" t="str">
        <f t="shared" si="324"/>
        <v/>
      </c>
      <c r="O1017" s="40" t="str">
        <f t="shared" si="325"/>
        <v/>
      </c>
      <c r="P1017" s="38" t="str">
        <f t="shared" si="326"/>
        <v/>
      </c>
      <c r="Q1017" s="39" t="str">
        <f t="shared" si="327"/>
        <v/>
      </c>
      <c r="R1017" s="39" t="str">
        <f t="shared" si="328"/>
        <v/>
      </c>
      <c r="S1017" s="38" t="str">
        <f t="shared" si="329"/>
        <v/>
      </c>
      <c r="T1017" s="39" t="str">
        <f t="shared" si="330"/>
        <v/>
      </c>
      <c r="U1017" s="40" t="str">
        <f t="shared" si="331"/>
        <v/>
      </c>
    </row>
    <row r="1018" spans="13:21" x14ac:dyDescent="0.3">
      <c r="M1018" s="38" t="str">
        <f t="shared" si="332"/>
        <v/>
      </c>
      <c r="N1018" s="39" t="str">
        <f t="shared" si="324"/>
        <v/>
      </c>
      <c r="O1018" s="40" t="str">
        <f t="shared" si="325"/>
        <v/>
      </c>
      <c r="P1018" s="38" t="str">
        <f t="shared" si="326"/>
        <v/>
      </c>
      <c r="Q1018" s="39" t="str">
        <f t="shared" si="327"/>
        <v/>
      </c>
      <c r="R1018" s="39" t="str">
        <f t="shared" si="328"/>
        <v/>
      </c>
      <c r="S1018" s="38" t="str">
        <f t="shared" si="329"/>
        <v/>
      </c>
      <c r="T1018" s="39" t="str">
        <f t="shared" si="330"/>
        <v/>
      </c>
      <c r="U1018" s="40" t="str">
        <f t="shared" si="331"/>
        <v/>
      </c>
    </row>
    <row r="1019" spans="13:21" x14ac:dyDescent="0.3">
      <c r="M1019" s="38" t="str">
        <f t="shared" si="332"/>
        <v/>
      </c>
      <c r="N1019" s="39" t="str">
        <f t="shared" si="324"/>
        <v/>
      </c>
      <c r="O1019" s="40" t="str">
        <f t="shared" si="325"/>
        <v/>
      </c>
      <c r="P1019" s="38" t="str">
        <f t="shared" si="326"/>
        <v/>
      </c>
      <c r="Q1019" s="39" t="str">
        <f t="shared" si="327"/>
        <v/>
      </c>
      <c r="R1019" s="39" t="str">
        <f t="shared" si="328"/>
        <v/>
      </c>
      <c r="S1019" s="38" t="str">
        <f t="shared" si="329"/>
        <v/>
      </c>
      <c r="T1019" s="39" t="str">
        <f t="shared" si="330"/>
        <v/>
      </c>
      <c r="U1019" s="40" t="str">
        <f t="shared" si="331"/>
        <v/>
      </c>
    </row>
    <row r="1020" spans="13:21" x14ac:dyDescent="0.3">
      <c r="M1020" s="38" t="str">
        <f t="shared" si="332"/>
        <v/>
      </c>
      <c r="N1020" s="39" t="str">
        <f t="shared" si="324"/>
        <v/>
      </c>
      <c r="O1020" s="40" t="str">
        <f t="shared" si="325"/>
        <v/>
      </c>
      <c r="P1020" s="38" t="str">
        <f t="shared" si="326"/>
        <v/>
      </c>
      <c r="Q1020" s="39" t="str">
        <f t="shared" si="327"/>
        <v/>
      </c>
      <c r="R1020" s="39" t="str">
        <f t="shared" si="328"/>
        <v/>
      </c>
      <c r="S1020" s="38" t="str">
        <f t="shared" si="329"/>
        <v/>
      </c>
      <c r="T1020" s="39" t="str">
        <f t="shared" si="330"/>
        <v/>
      </c>
      <c r="U1020" s="40" t="str">
        <f t="shared" si="331"/>
        <v/>
      </c>
    </row>
    <row r="1021" spans="13:21" x14ac:dyDescent="0.3">
      <c r="M1021" s="38" t="str">
        <f t="shared" si="332"/>
        <v/>
      </c>
      <c r="N1021" s="39" t="str">
        <f t="shared" si="324"/>
        <v/>
      </c>
      <c r="O1021" s="40" t="str">
        <f t="shared" si="325"/>
        <v/>
      </c>
      <c r="P1021" s="38" t="str">
        <f t="shared" si="326"/>
        <v/>
      </c>
      <c r="Q1021" s="39" t="str">
        <f t="shared" si="327"/>
        <v/>
      </c>
      <c r="R1021" s="39" t="str">
        <f t="shared" si="328"/>
        <v/>
      </c>
      <c r="S1021" s="38" t="str">
        <f t="shared" si="329"/>
        <v/>
      </c>
      <c r="T1021" s="39" t="str">
        <f t="shared" si="330"/>
        <v/>
      </c>
      <c r="U1021" s="40" t="str">
        <f t="shared" si="331"/>
        <v/>
      </c>
    </row>
    <row r="1022" spans="13:21" x14ac:dyDescent="0.3">
      <c r="M1022" s="38" t="str">
        <f t="shared" si="332"/>
        <v/>
      </c>
      <c r="N1022" s="39" t="str">
        <f t="shared" si="324"/>
        <v/>
      </c>
      <c r="O1022" s="40" t="str">
        <f t="shared" si="325"/>
        <v/>
      </c>
      <c r="P1022" s="38" t="str">
        <f t="shared" si="326"/>
        <v/>
      </c>
      <c r="Q1022" s="39" t="str">
        <f t="shared" si="327"/>
        <v/>
      </c>
      <c r="R1022" s="39" t="str">
        <f t="shared" si="328"/>
        <v/>
      </c>
      <c r="S1022" s="38" t="str">
        <f t="shared" si="329"/>
        <v/>
      </c>
      <c r="T1022" s="39" t="str">
        <f t="shared" si="330"/>
        <v/>
      </c>
      <c r="U1022" s="40" t="str">
        <f t="shared" si="331"/>
        <v/>
      </c>
    </row>
    <row r="1023" spans="13:21" x14ac:dyDescent="0.3">
      <c r="M1023" s="38" t="str">
        <f t="shared" si="332"/>
        <v/>
      </c>
      <c r="N1023" s="39" t="str">
        <f t="shared" si="324"/>
        <v/>
      </c>
      <c r="O1023" s="40" t="str">
        <f t="shared" si="325"/>
        <v/>
      </c>
      <c r="P1023" s="38" t="str">
        <f t="shared" si="326"/>
        <v/>
      </c>
      <c r="Q1023" s="39" t="str">
        <f t="shared" si="327"/>
        <v/>
      </c>
      <c r="R1023" s="39" t="str">
        <f t="shared" si="328"/>
        <v/>
      </c>
      <c r="S1023" s="38" t="str">
        <f t="shared" si="329"/>
        <v/>
      </c>
      <c r="T1023" s="39" t="str">
        <f t="shared" si="330"/>
        <v/>
      </c>
      <c r="U1023" s="40" t="str">
        <f t="shared" si="331"/>
        <v/>
      </c>
    </row>
    <row r="1024" spans="13:21" x14ac:dyDescent="0.3">
      <c r="M1024" s="38" t="str">
        <f t="shared" si="332"/>
        <v/>
      </c>
      <c r="N1024" s="39" t="str">
        <f t="shared" si="324"/>
        <v/>
      </c>
      <c r="O1024" s="40" t="str">
        <f t="shared" si="325"/>
        <v/>
      </c>
      <c r="P1024" s="38" t="str">
        <f t="shared" si="326"/>
        <v/>
      </c>
      <c r="Q1024" s="39" t="str">
        <f t="shared" si="327"/>
        <v/>
      </c>
      <c r="R1024" s="39" t="str">
        <f t="shared" si="328"/>
        <v/>
      </c>
      <c r="S1024" s="38" t="str">
        <f t="shared" si="329"/>
        <v/>
      </c>
      <c r="T1024" s="39" t="str">
        <f t="shared" si="330"/>
        <v/>
      </c>
      <c r="U1024" s="40" t="str">
        <f t="shared" si="331"/>
        <v/>
      </c>
    </row>
    <row r="1025" spans="13:21" x14ac:dyDescent="0.3">
      <c r="M1025" s="38" t="str">
        <f t="shared" si="332"/>
        <v/>
      </c>
      <c r="N1025" s="39" t="str">
        <f t="shared" si="324"/>
        <v/>
      </c>
      <c r="O1025" s="40" t="str">
        <f t="shared" si="325"/>
        <v/>
      </c>
      <c r="P1025" s="38" t="str">
        <f t="shared" si="326"/>
        <v/>
      </c>
      <c r="Q1025" s="39" t="str">
        <f t="shared" si="327"/>
        <v/>
      </c>
      <c r="R1025" s="39" t="str">
        <f t="shared" si="328"/>
        <v/>
      </c>
      <c r="S1025" s="38" t="str">
        <f t="shared" si="329"/>
        <v/>
      </c>
      <c r="T1025" s="39" t="str">
        <f t="shared" si="330"/>
        <v/>
      </c>
      <c r="U1025" s="40" t="str">
        <f t="shared" si="331"/>
        <v/>
      </c>
    </row>
    <row r="1026" spans="13:21" x14ac:dyDescent="0.3">
      <c r="M1026" s="38" t="str">
        <f t="shared" si="332"/>
        <v/>
      </c>
      <c r="N1026" s="39" t="str">
        <f t="shared" si="324"/>
        <v/>
      </c>
      <c r="O1026" s="40" t="str">
        <f t="shared" si="325"/>
        <v/>
      </c>
      <c r="P1026" s="38" t="str">
        <f t="shared" si="326"/>
        <v/>
      </c>
      <c r="Q1026" s="39" t="str">
        <f t="shared" si="327"/>
        <v/>
      </c>
      <c r="R1026" s="39" t="str">
        <f t="shared" si="328"/>
        <v/>
      </c>
      <c r="S1026" s="38" t="str">
        <f t="shared" si="329"/>
        <v/>
      </c>
      <c r="T1026" s="39" t="str">
        <f t="shared" si="330"/>
        <v/>
      </c>
      <c r="U1026" s="40" t="str">
        <f t="shared" si="331"/>
        <v/>
      </c>
    </row>
    <row r="1027" spans="13:21" x14ac:dyDescent="0.3">
      <c r="M1027" s="38" t="str">
        <f t="shared" si="332"/>
        <v/>
      </c>
      <c r="N1027" s="39" t="str">
        <f t="shared" si="324"/>
        <v/>
      </c>
      <c r="O1027" s="40" t="str">
        <f t="shared" si="325"/>
        <v/>
      </c>
      <c r="P1027" s="38" t="str">
        <f t="shared" si="326"/>
        <v/>
      </c>
      <c r="Q1027" s="39" t="str">
        <f t="shared" si="327"/>
        <v/>
      </c>
      <c r="R1027" s="39" t="str">
        <f t="shared" si="328"/>
        <v/>
      </c>
      <c r="S1027" s="38" t="str">
        <f t="shared" si="329"/>
        <v/>
      </c>
      <c r="T1027" s="39" t="str">
        <f t="shared" si="330"/>
        <v/>
      </c>
      <c r="U1027" s="40" t="str">
        <f t="shared" si="331"/>
        <v/>
      </c>
    </row>
    <row r="1028" spans="13:21" x14ac:dyDescent="0.3">
      <c r="M1028" s="38" t="str">
        <f t="shared" si="332"/>
        <v/>
      </c>
      <c r="N1028" s="39" t="str">
        <f t="shared" si="324"/>
        <v/>
      </c>
      <c r="O1028" s="40" t="str">
        <f t="shared" si="325"/>
        <v/>
      </c>
      <c r="P1028" s="38" t="str">
        <f t="shared" si="326"/>
        <v/>
      </c>
      <c r="Q1028" s="39" t="str">
        <f t="shared" si="327"/>
        <v/>
      </c>
      <c r="R1028" s="39" t="str">
        <f t="shared" si="328"/>
        <v/>
      </c>
      <c r="S1028" s="38" t="str">
        <f t="shared" si="329"/>
        <v/>
      </c>
      <c r="T1028" s="39" t="str">
        <f t="shared" si="330"/>
        <v/>
      </c>
      <c r="U1028" s="40" t="str">
        <f t="shared" si="331"/>
        <v/>
      </c>
    </row>
    <row r="1029" spans="13:21" x14ac:dyDescent="0.3">
      <c r="M1029" s="38" t="str">
        <f t="shared" si="332"/>
        <v/>
      </c>
      <c r="N1029" s="39" t="str">
        <f t="shared" si="324"/>
        <v/>
      </c>
      <c r="O1029" s="40" t="str">
        <f t="shared" si="325"/>
        <v/>
      </c>
      <c r="P1029" s="38" t="str">
        <f t="shared" si="326"/>
        <v/>
      </c>
      <c r="Q1029" s="39" t="str">
        <f t="shared" si="327"/>
        <v/>
      </c>
      <c r="R1029" s="39" t="str">
        <f t="shared" si="328"/>
        <v/>
      </c>
      <c r="S1029" s="38" t="str">
        <f t="shared" si="329"/>
        <v/>
      </c>
      <c r="T1029" s="39" t="str">
        <f t="shared" si="330"/>
        <v/>
      </c>
      <c r="U1029" s="40" t="str">
        <f t="shared" si="331"/>
        <v/>
      </c>
    </row>
    <row r="1030" spans="13:21" x14ac:dyDescent="0.3">
      <c r="M1030" s="38" t="str">
        <f t="shared" si="332"/>
        <v/>
      </c>
      <c r="N1030" s="39" t="str">
        <f t="shared" si="324"/>
        <v/>
      </c>
      <c r="O1030" s="40" t="str">
        <f t="shared" si="325"/>
        <v/>
      </c>
      <c r="P1030" s="38" t="str">
        <f t="shared" si="326"/>
        <v/>
      </c>
      <c r="Q1030" s="39" t="str">
        <f t="shared" si="327"/>
        <v/>
      </c>
      <c r="R1030" s="39" t="str">
        <f t="shared" si="328"/>
        <v/>
      </c>
      <c r="S1030" s="38" t="str">
        <f t="shared" si="329"/>
        <v/>
      </c>
      <c r="T1030" s="39" t="str">
        <f t="shared" si="330"/>
        <v/>
      </c>
      <c r="U1030" s="40" t="str">
        <f t="shared" si="331"/>
        <v/>
      </c>
    </row>
    <row r="1031" spans="13:21" x14ac:dyDescent="0.3">
      <c r="M1031" s="38" t="str">
        <f t="shared" si="332"/>
        <v/>
      </c>
      <c r="N1031" s="39" t="str">
        <f t="shared" si="324"/>
        <v/>
      </c>
      <c r="O1031" s="40" t="str">
        <f t="shared" si="325"/>
        <v/>
      </c>
      <c r="P1031" s="38" t="str">
        <f t="shared" si="326"/>
        <v/>
      </c>
      <c r="Q1031" s="39" t="str">
        <f t="shared" si="327"/>
        <v/>
      </c>
      <c r="R1031" s="39" t="str">
        <f t="shared" si="328"/>
        <v/>
      </c>
      <c r="S1031" s="38" t="str">
        <f t="shared" si="329"/>
        <v/>
      </c>
      <c r="T1031" s="39" t="str">
        <f t="shared" si="330"/>
        <v/>
      </c>
      <c r="U1031" s="40" t="str">
        <f t="shared" si="331"/>
        <v/>
      </c>
    </row>
    <row r="1032" spans="13:21" x14ac:dyDescent="0.3">
      <c r="M1032" s="38" t="str">
        <f t="shared" si="332"/>
        <v/>
      </c>
      <c r="N1032" s="39" t="str">
        <f t="shared" si="324"/>
        <v/>
      </c>
      <c r="O1032" s="40" t="str">
        <f t="shared" si="325"/>
        <v/>
      </c>
      <c r="P1032" s="38" t="str">
        <f t="shared" si="326"/>
        <v/>
      </c>
      <c r="Q1032" s="39" t="str">
        <f t="shared" si="327"/>
        <v/>
      </c>
      <c r="R1032" s="39" t="str">
        <f t="shared" si="328"/>
        <v/>
      </c>
      <c r="S1032" s="38" t="str">
        <f t="shared" si="329"/>
        <v/>
      </c>
      <c r="T1032" s="39" t="str">
        <f t="shared" si="330"/>
        <v/>
      </c>
      <c r="U1032" s="40" t="str">
        <f t="shared" si="331"/>
        <v/>
      </c>
    </row>
    <row r="1033" spans="13:21" x14ac:dyDescent="0.3">
      <c r="M1033" s="38" t="str">
        <f t="shared" si="332"/>
        <v/>
      </c>
      <c r="N1033" s="39" t="str">
        <f t="shared" si="324"/>
        <v/>
      </c>
      <c r="O1033" s="40" t="str">
        <f t="shared" si="325"/>
        <v/>
      </c>
      <c r="P1033" s="38" t="str">
        <f t="shared" si="326"/>
        <v/>
      </c>
      <c r="Q1033" s="39" t="str">
        <f t="shared" si="327"/>
        <v/>
      </c>
      <c r="R1033" s="39" t="str">
        <f t="shared" si="328"/>
        <v/>
      </c>
      <c r="S1033" s="38" t="str">
        <f t="shared" si="329"/>
        <v/>
      </c>
      <c r="T1033" s="39" t="str">
        <f t="shared" si="330"/>
        <v/>
      </c>
      <c r="U1033" s="40" t="str">
        <f t="shared" si="331"/>
        <v/>
      </c>
    </row>
    <row r="1034" spans="13:21" x14ac:dyDescent="0.3">
      <c r="M1034" s="38" t="str">
        <f t="shared" si="332"/>
        <v/>
      </c>
      <c r="N1034" s="39" t="str">
        <f t="shared" si="324"/>
        <v/>
      </c>
      <c r="O1034" s="40" t="str">
        <f t="shared" si="325"/>
        <v/>
      </c>
      <c r="P1034" s="38" t="str">
        <f t="shared" si="326"/>
        <v/>
      </c>
      <c r="Q1034" s="39" t="str">
        <f t="shared" si="327"/>
        <v/>
      </c>
      <c r="R1034" s="39" t="str">
        <f t="shared" si="328"/>
        <v/>
      </c>
      <c r="S1034" s="38" t="str">
        <f t="shared" si="329"/>
        <v/>
      </c>
      <c r="T1034" s="39" t="str">
        <f t="shared" si="330"/>
        <v/>
      </c>
      <c r="U1034" s="40" t="str">
        <f t="shared" si="331"/>
        <v/>
      </c>
    </row>
    <row r="1035" spans="13:21" x14ac:dyDescent="0.3">
      <c r="M1035" s="38" t="str">
        <f t="shared" si="332"/>
        <v/>
      </c>
      <c r="N1035" s="39" t="str">
        <f t="shared" si="324"/>
        <v/>
      </c>
      <c r="O1035" s="40" t="str">
        <f t="shared" si="325"/>
        <v/>
      </c>
      <c r="P1035" s="38" t="str">
        <f t="shared" si="326"/>
        <v/>
      </c>
      <c r="Q1035" s="39" t="str">
        <f t="shared" si="327"/>
        <v/>
      </c>
      <c r="R1035" s="39" t="str">
        <f t="shared" si="328"/>
        <v/>
      </c>
      <c r="S1035" s="38" t="str">
        <f t="shared" si="329"/>
        <v/>
      </c>
      <c r="T1035" s="39" t="str">
        <f t="shared" si="330"/>
        <v/>
      </c>
      <c r="U1035" s="40" t="str">
        <f t="shared" si="331"/>
        <v/>
      </c>
    </row>
    <row r="1036" spans="13:21" x14ac:dyDescent="0.3">
      <c r="M1036" s="38" t="str">
        <f t="shared" si="332"/>
        <v/>
      </c>
      <c r="N1036" s="39" t="str">
        <f t="shared" si="324"/>
        <v/>
      </c>
      <c r="O1036" s="40" t="str">
        <f t="shared" si="325"/>
        <v/>
      </c>
      <c r="P1036" s="38" t="str">
        <f t="shared" si="326"/>
        <v/>
      </c>
      <c r="Q1036" s="39" t="str">
        <f t="shared" si="327"/>
        <v/>
      </c>
      <c r="R1036" s="39" t="str">
        <f t="shared" si="328"/>
        <v/>
      </c>
      <c r="S1036" s="38" t="str">
        <f t="shared" si="329"/>
        <v/>
      </c>
      <c r="T1036" s="39" t="str">
        <f t="shared" si="330"/>
        <v/>
      </c>
      <c r="U1036" s="40" t="str">
        <f t="shared" si="331"/>
        <v/>
      </c>
    </row>
    <row r="1037" spans="13:21" x14ac:dyDescent="0.3">
      <c r="M1037" s="38" t="str">
        <f>IF(K143="","",K143*36)</f>
        <v/>
      </c>
      <c r="N1037" s="39" t="str">
        <f t="shared" si="324"/>
        <v/>
      </c>
      <c r="O1037" s="40" t="str">
        <f t="shared" si="325"/>
        <v/>
      </c>
      <c r="P1037" s="38" t="str">
        <f t="shared" si="326"/>
        <v/>
      </c>
      <c r="Q1037" s="39" t="str">
        <f t="shared" si="327"/>
        <v/>
      </c>
      <c r="R1037" s="39" t="str">
        <f t="shared" si="328"/>
        <v/>
      </c>
      <c r="S1037" s="38" t="str">
        <f t="shared" si="329"/>
        <v/>
      </c>
      <c r="T1037" s="39" t="str">
        <f t="shared" si="330"/>
        <v/>
      </c>
      <c r="U1037" s="40" t="str">
        <f t="shared" si="331"/>
        <v/>
      </c>
    </row>
    <row r="1038" spans="13:21" x14ac:dyDescent="0.3">
      <c r="M1038" s="38" t="str">
        <f t="shared" ref="M1038:M1048" si="333">IF(K144="","",K144*36)</f>
        <v/>
      </c>
      <c r="N1038" s="39" t="str">
        <f t="shared" si="324"/>
        <v/>
      </c>
      <c r="O1038" s="40" t="str">
        <f t="shared" si="325"/>
        <v/>
      </c>
      <c r="P1038" s="38" t="str">
        <f t="shared" si="326"/>
        <v/>
      </c>
      <c r="Q1038" s="39" t="str">
        <f t="shared" si="327"/>
        <v/>
      </c>
      <c r="R1038" s="39" t="str">
        <f t="shared" si="328"/>
        <v/>
      </c>
      <c r="S1038" s="38" t="str">
        <f t="shared" si="329"/>
        <v/>
      </c>
      <c r="T1038" s="39" t="str">
        <f t="shared" si="330"/>
        <v/>
      </c>
      <c r="U1038" s="40" t="str">
        <f t="shared" si="331"/>
        <v/>
      </c>
    </row>
    <row r="1039" spans="13:21" x14ac:dyDescent="0.3">
      <c r="M1039" s="38" t="str">
        <f t="shared" si="333"/>
        <v/>
      </c>
      <c r="N1039" s="39" t="str">
        <f t="shared" si="324"/>
        <v/>
      </c>
      <c r="O1039" s="40" t="str">
        <f t="shared" si="325"/>
        <v/>
      </c>
      <c r="P1039" s="38" t="str">
        <f t="shared" si="326"/>
        <v/>
      </c>
      <c r="Q1039" s="39" t="str">
        <f t="shared" si="327"/>
        <v/>
      </c>
      <c r="R1039" s="39" t="str">
        <f t="shared" si="328"/>
        <v/>
      </c>
      <c r="S1039" s="38" t="str">
        <f t="shared" si="329"/>
        <v/>
      </c>
      <c r="T1039" s="39" t="str">
        <f t="shared" si="330"/>
        <v/>
      </c>
      <c r="U1039" s="40" t="str">
        <f t="shared" si="331"/>
        <v/>
      </c>
    </row>
    <row r="1040" spans="13:21" x14ac:dyDescent="0.3">
      <c r="M1040" s="38" t="str">
        <f t="shared" si="333"/>
        <v/>
      </c>
      <c r="N1040" s="39" t="str">
        <f t="shared" si="324"/>
        <v/>
      </c>
      <c r="O1040" s="40" t="str">
        <f t="shared" si="325"/>
        <v/>
      </c>
      <c r="P1040" s="38" t="str">
        <f t="shared" si="326"/>
        <v/>
      </c>
      <c r="Q1040" s="39" t="str">
        <f t="shared" si="327"/>
        <v/>
      </c>
      <c r="R1040" s="39" t="str">
        <f t="shared" si="328"/>
        <v/>
      </c>
      <c r="S1040" s="38" t="str">
        <f t="shared" si="329"/>
        <v/>
      </c>
      <c r="T1040" s="39" t="str">
        <f t="shared" si="330"/>
        <v/>
      </c>
      <c r="U1040" s="40" t="str">
        <f t="shared" si="331"/>
        <v/>
      </c>
    </row>
    <row r="1041" spans="13:21" x14ac:dyDescent="0.3">
      <c r="M1041" s="38" t="str">
        <f t="shared" si="333"/>
        <v/>
      </c>
      <c r="N1041" s="39" t="str">
        <f t="shared" si="324"/>
        <v/>
      </c>
      <c r="O1041" s="40" t="str">
        <f t="shared" si="325"/>
        <v/>
      </c>
      <c r="P1041" s="38" t="str">
        <f t="shared" si="326"/>
        <v/>
      </c>
      <c r="Q1041" s="39" t="str">
        <f t="shared" si="327"/>
        <v/>
      </c>
      <c r="R1041" s="39" t="str">
        <f t="shared" si="328"/>
        <v/>
      </c>
      <c r="S1041" s="38" t="str">
        <f t="shared" si="329"/>
        <v/>
      </c>
      <c r="T1041" s="39" t="str">
        <f t="shared" si="330"/>
        <v/>
      </c>
      <c r="U1041" s="40" t="str">
        <f t="shared" si="331"/>
        <v/>
      </c>
    </row>
    <row r="1042" spans="13:21" x14ac:dyDescent="0.3">
      <c r="M1042" s="38" t="str">
        <f t="shared" si="333"/>
        <v/>
      </c>
      <c r="N1042" s="39" t="str">
        <f t="shared" si="324"/>
        <v/>
      </c>
      <c r="O1042" s="40" t="str">
        <f t="shared" si="325"/>
        <v/>
      </c>
      <c r="P1042" s="38" t="str">
        <f t="shared" si="326"/>
        <v/>
      </c>
      <c r="Q1042" s="39" t="str">
        <f t="shared" si="327"/>
        <v/>
      </c>
      <c r="R1042" s="39" t="str">
        <f t="shared" si="328"/>
        <v/>
      </c>
      <c r="S1042" s="38" t="str">
        <f t="shared" si="329"/>
        <v/>
      </c>
      <c r="T1042" s="39" t="str">
        <f t="shared" si="330"/>
        <v/>
      </c>
      <c r="U1042" s="40" t="str">
        <f t="shared" si="331"/>
        <v/>
      </c>
    </row>
    <row r="1043" spans="13:21" x14ac:dyDescent="0.3">
      <c r="M1043" s="38" t="str">
        <f t="shared" si="333"/>
        <v/>
      </c>
      <c r="N1043" s="39" t="str">
        <f t="shared" si="324"/>
        <v/>
      </c>
      <c r="O1043" s="40" t="str">
        <f t="shared" si="325"/>
        <v/>
      </c>
      <c r="P1043" s="38" t="str">
        <f t="shared" si="326"/>
        <v/>
      </c>
      <c r="Q1043" s="39" t="str">
        <f t="shared" si="327"/>
        <v/>
      </c>
      <c r="R1043" s="39" t="str">
        <f t="shared" si="328"/>
        <v/>
      </c>
      <c r="S1043" s="38" t="str">
        <f t="shared" si="329"/>
        <v/>
      </c>
      <c r="T1043" s="39" t="str">
        <f t="shared" si="330"/>
        <v/>
      </c>
      <c r="U1043" s="40" t="str">
        <f t="shared" si="331"/>
        <v/>
      </c>
    </row>
    <row r="1044" spans="13:21" x14ac:dyDescent="0.3">
      <c r="M1044" s="38" t="str">
        <f t="shared" si="333"/>
        <v/>
      </c>
      <c r="N1044" s="39" t="str">
        <f t="shared" si="324"/>
        <v/>
      </c>
      <c r="O1044" s="40" t="str">
        <f t="shared" si="325"/>
        <v/>
      </c>
      <c r="P1044" s="38" t="str">
        <f t="shared" si="326"/>
        <v/>
      </c>
      <c r="Q1044" s="39" t="str">
        <f t="shared" si="327"/>
        <v/>
      </c>
      <c r="R1044" s="39" t="str">
        <f t="shared" si="328"/>
        <v/>
      </c>
      <c r="S1044" s="38" t="str">
        <f t="shared" si="329"/>
        <v/>
      </c>
      <c r="T1044" s="39" t="str">
        <f t="shared" si="330"/>
        <v/>
      </c>
      <c r="U1044" s="40" t="str">
        <f t="shared" si="331"/>
        <v/>
      </c>
    </row>
    <row r="1045" spans="13:21" x14ac:dyDescent="0.3">
      <c r="M1045" s="38" t="str">
        <f t="shared" si="333"/>
        <v/>
      </c>
      <c r="N1045" s="39" t="str">
        <f t="shared" si="324"/>
        <v/>
      </c>
      <c r="O1045" s="40" t="str">
        <f t="shared" si="325"/>
        <v/>
      </c>
      <c r="P1045" s="38" t="str">
        <f t="shared" si="326"/>
        <v/>
      </c>
      <c r="Q1045" s="39" t="str">
        <f t="shared" si="327"/>
        <v/>
      </c>
      <c r="R1045" s="39" t="str">
        <f t="shared" si="328"/>
        <v/>
      </c>
      <c r="S1045" s="38" t="str">
        <f t="shared" si="329"/>
        <v/>
      </c>
      <c r="T1045" s="39" t="str">
        <f t="shared" si="330"/>
        <v/>
      </c>
      <c r="U1045" s="40" t="str">
        <f t="shared" si="331"/>
        <v/>
      </c>
    </row>
    <row r="1046" spans="13:21" x14ac:dyDescent="0.3">
      <c r="M1046" s="38" t="str">
        <f t="shared" si="333"/>
        <v/>
      </c>
      <c r="N1046" s="39" t="str">
        <f t="shared" si="324"/>
        <v/>
      </c>
      <c r="O1046" s="40" t="str">
        <f t="shared" si="325"/>
        <v/>
      </c>
      <c r="P1046" s="38" t="str">
        <f t="shared" si="326"/>
        <v/>
      </c>
      <c r="Q1046" s="39" t="str">
        <f t="shared" si="327"/>
        <v/>
      </c>
      <c r="R1046" s="39" t="str">
        <f t="shared" si="328"/>
        <v/>
      </c>
      <c r="S1046" s="38" t="str">
        <f t="shared" si="329"/>
        <v/>
      </c>
      <c r="T1046" s="39" t="str">
        <f t="shared" si="330"/>
        <v/>
      </c>
      <c r="U1046" s="40" t="str">
        <f t="shared" si="331"/>
        <v/>
      </c>
    </row>
    <row r="1047" spans="13:21" x14ac:dyDescent="0.3">
      <c r="M1047" s="38" t="str">
        <f t="shared" si="333"/>
        <v/>
      </c>
      <c r="N1047" s="39" t="str">
        <f t="shared" si="324"/>
        <v/>
      </c>
      <c r="O1047" s="40" t="str">
        <f t="shared" si="325"/>
        <v/>
      </c>
      <c r="P1047" s="38" t="str">
        <f t="shared" si="326"/>
        <v/>
      </c>
      <c r="Q1047" s="39" t="str">
        <f t="shared" si="327"/>
        <v/>
      </c>
      <c r="R1047" s="39" t="str">
        <f t="shared" si="328"/>
        <v/>
      </c>
      <c r="S1047" s="38" t="str">
        <f t="shared" si="329"/>
        <v/>
      </c>
      <c r="T1047" s="39" t="str">
        <f t="shared" si="330"/>
        <v/>
      </c>
      <c r="U1047" s="40" t="str">
        <f t="shared" si="331"/>
        <v/>
      </c>
    </row>
    <row r="1048" spans="13:21" x14ac:dyDescent="0.3">
      <c r="M1048" s="57" t="str">
        <f t="shared" si="333"/>
        <v/>
      </c>
      <c r="N1048" s="58" t="str">
        <f t="shared" si="324"/>
        <v/>
      </c>
      <c r="O1048" s="59" t="str">
        <f t="shared" si="325"/>
        <v/>
      </c>
      <c r="P1048" s="57" t="str">
        <f t="shared" si="326"/>
        <v/>
      </c>
      <c r="Q1048" s="58" t="str">
        <f t="shared" si="327"/>
        <v/>
      </c>
      <c r="R1048" s="58" t="str">
        <f t="shared" si="328"/>
        <v/>
      </c>
      <c r="S1048" s="57" t="str">
        <f t="shared" si="329"/>
        <v/>
      </c>
      <c r="T1048" s="58" t="str">
        <f t="shared" si="330"/>
        <v/>
      </c>
      <c r="U1048" s="59" t="str">
        <f t="shared" si="331"/>
        <v/>
      </c>
    </row>
    <row r="1049" spans="13:21" x14ac:dyDescent="0.3">
      <c r="M1049" s="39"/>
    </row>
    <row r="1050" spans="13:21" x14ac:dyDescent="0.3">
      <c r="M1050" s="39"/>
    </row>
    <row r="1051" spans="13:21" x14ac:dyDescent="0.3">
      <c r="M1051" s="39"/>
    </row>
    <row r="1052" spans="13:21" x14ac:dyDescent="0.3">
      <c r="M1052" s="39"/>
    </row>
    <row r="1053" spans="13:21" x14ac:dyDescent="0.3">
      <c r="M1053" s="39"/>
    </row>
    <row r="1054" spans="13:21" x14ac:dyDescent="0.3">
      <c r="M1054" s="39"/>
    </row>
    <row r="1055" spans="13:21" x14ac:dyDescent="0.3">
      <c r="M1055" s="39"/>
    </row>
    <row r="1056" spans="13:21" x14ac:dyDescent="0.3">
      <c r="M1056" s="39"/>
    </row>
    <row r="1057" spans="13:13" x14ac:dyDescent="0.3">
      <c r="M1057" s="39"/>
    </row>
    <row r="1058" spans="13:13" x14ac:dyDescent="0.3">
      <c r="M1058" s="39"/>
    </row>
    <row r="1059" spans="13:13" x14ac:dyDescent="0.3">
      <c r="M1059" s="39"/>
    </row>
    <row r="1060" spans="13:13" x14ac:dyDescent="0.3">
      <c r="M1060" s="39"/>
    </row>
  </sheetData>
  <sheetProtection password="BD72" sheet="1"/>
  <mergeCells count="60">
    <mergeCell ref="B50:E50"/>
    <mergeCell ref="G50:K50"/>
    <mergeCell ref="B52:E52"/>
    <mergeCell ref="G52:K52"/>
    <mergeCell ref="B48:E48"/>
    <mergeCell ref="G48:K48"/>
    <mergeCell ref="S46:U46"/>
    <mergeCell ref="B23:D23"/>
    <mergeCell ref="B46:D46"/>
    <mergeCell ref="E46:G46"/>
    <mergeCell ref="B41:E41"/>
    <mergeCell ref="G41:H41"/>
    <mergeCell ref="G40:H40"/>
    <mergeCell ref="B43:G43"/>
    <mergeCell ref="H46:J46"/>
    <mergeCell ref="B45:K45"/>
    <mergeCell ref="H42:H43"/>
    <mergeCell ref="M46:O46"/>
    <mergeCell ref="P46:R46"/>
    <mergeCell ref="B22:D22"/>
    <mergeCell ref="F23:G23"/>
    <mergeCell ref="F22:G22"/>
    <mergeCell ref="B42:G42"/>
    <mergeCell ref="B1:K1"/>
    <mergeCell ref="B2:D2"/>
    <mergeCell ref="B3:D3"/>
    <mergeCell ref="B4:D4"/>
    <mergeCell ref="B14:D14"/>
    <mergeCell ref="F4:G4"/>
    <mergeCell ref="F3:G3"/>
    <mergeCell ref="B6:D6"/>
    <mergeCell ref="E6:G6"/>
    <mergeCell ref="B38:C38"/>
    <mergeCell ref="B37:C37"/>
    <mergeCell ref="B40:E40"/>
    <mergeCell ref="B20:K20"/>
    <mergeCell ref="B21:D21"/>
    <mergeCell ref="B18:D18"/>
    <mergeCell ref="B15:D15"/>
    <mergeCell ref="E18:G18"/>
    <mergeCell ref="B12:D12"/>
    <mergeCell ref="E12:G12"/>
    <mergeCell ref="B17:D17"/>
    <mergeCell ref="E17:G17"/>
    <mergeCell ref="B13:D13"/>
    <mergeCell ref="E13:G13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5:G15"/>
    <mergeCell ref="E14:G14"/>
    <mergeCell ref="E11:G11"/>
    <mergeCell ref="B16:D16"/>
    <mergeCell ref="E16:G16"/>
  </mergeCells>
  <phoneticPr fontId="2" type="noConversion"/>
  <conditionalFormatting sqref="B55:B154 D55:D154 F55:F154 H55:H154 K55:K154">
    <cfRule type="cellIs" dxfId="7" priority="5" stopIfTrue="1" operator="greaterThan">
      <formula>0</formula>
    </cfRule>
  </conditionalFormatting>
  <conditionalFormatting sqref="C55:C154 E55:E154 G55:G154">
    <cfRule type="cellIs" dxfId="6" priority="8" stopIfTrue="1" operator="greaterThan">
      <formula>0</formula>
    </cfRule>
  </conditionalFormatting>
  <conditionalFormatting sqref="I55:I93">
    <cfRule type="cellIs" dxfId="5" priority="3" stopIfTrue="1" operator="greaterThan">
      <formula>0</formula>
    </cfRule>
  </conditionalFormatting>
  <conditionalFormatting sqref="I94:I141">
    <cfRule type="cellIs" dxfId="4" priority="1" stopIfTrue="1" operator="greaterThan">
      <formula>0</formula>
    </cfRule>
  </conditionalFormatting>
  <conditionalFormatting sqref="I142:I154">
    <cfRule type="cellIs" dxfId="3" priority="6" stopIfTrue="1" operator="greaterThan">
      <formula>0</formula>
    </cfRule>
  </conditionalFormatting>
  <conditionalFormatting sqref="J55:J154">
    <cfRule type="cellIs" dxfId="2" priority="7" stopIfTrue="1" operator="greaterThan">
      <formula>0</formula>
    </cfRule>
  </conditionalFormatting>
  <pageMargins left="0.75" right="0.75" top="1" bottom="1" header="0" footer="0"/>
  <pageSetup orientation="portrait" horizontalDpi="429496729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DSMT4" shapeId="3080" r:id="rId4">
          <objectPr defaultSize="0" autoPict="0" r:id="rId5">
            <anchor moveWithCells="1">
              <from>
                <xdr:col>1</xdr:col>
                <xdr:colOff>21771</xdr:colOff>
                <xdr:row>5</xdr:row>
                <xdr:rowOff>27214</xdr:rowOff>
              </from>
              <to>
                <xdr:col>4</xdr:col>
                <xdr:colOff>707571</xdr:colOff>
                <xdr:row>11</xdr:row>
                <xdr:rowOff>103414</xdr:rowOff>
              </to>
            </anchor>
          </objectPr>
        </oleObject>
      </mc:Choice>
      <mc:Fallback>
        <oleObject progId="Equation.DSMT4" shapeId="3080" r:id="rId4"/>
      </mc:Fallback>
    </mc:AlternateContent>
    <mc:AlternateContent xmlns:mc="http://schemas.openxmlformats.org/markup-compatibility/2006">
      <mc:Choice Requires="x14">
        <oleObject progId="Equation.DSMT4" shapeId="3087" r:id="rId6">
          <objectPr defaultSize="0" autoPict="0" r:id="rId7">
            <anchor moveWithCells="1">
              <from>
                <xdr:col>1</xdr:col>
                <xdr:colOff>342900</xdr:colOff>
                <xdr:row>31</xdr:row>
                <xdr:rowOff>54429</xdr:rowOff>
              </from>
              <to>
                <xdr:col>3</xdr:col>
                <xdr:colOff>865414</xdr:colOff>
                <xdr:row>35</xdr:row>
                <xdr:rowOff>54429</xdr:rowOff>
              </to>
            </anchor>
          </objectPr>
        </oleObject>
      </mc:Choice>
      <mc:Fallback>
        <oleObject progId="Equation.DSMT4" shapeId="3087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Conversion">
    <tabColor indexed="41"/>
  </sheetPr>
  <dimension ref="B1:M167"/>
  <sheetViews>
    <sheetView workbookViewId="0">
      <selection activeCell="D47" sqref="D47"/>
    </sheetView>
  </sheetViews>
  <sheetFormatPr defaultColWidth="11.3828125" defaultRowHeight="12.45" x14ac:dyDescent="0.3"/>
  <cols>
    <col min="1" max="1" width="2.53515625" style="1" customWidth="1"/>
    <col min="2" max="2" width="11.3828125" style="1"/>
    <col min="3" max="3" width="12.69140625" style="1" bestFit="1" customWidth="1"/>
    <col min="4" max="5" width="13.84375" style="1" customWidth="1"/>
    <col min="6" max="6" width="11.3828125" style="1"/>
    <col min="7" max="7" width="12.3828125" style="1" bestFit="1" customWidth="1"/>
    <col min="8" max="8" width="11.3828125" style="1"/>
    <col min="9" max="9" width="12" style="1" customWidth="1"/>
    <col min="10" max="10" width="12.84375" style="1" customWidth="1"/>
    <col min="11" max="11" width="11.3828125" style="1"/>
    <col min="12" max="12" width="3.3046875" style="106" customWidth="1"/>
    <col min="13" max="13" width="3.3828125" style="1" customWidth="1"/>
    <col min="14" max="16384" width="11.3828125" style="1"/>
  </cols>
  <sheetData>
    <row r="1" spans="2:13" x14ac:dyDescent="0.3">
      <c r="B1" s="315" t="s">
        <v>104</v>
      </c>
      <c r="C1" s="316"/>
      <c r="D1" s="316"/>
      <c r="E1" s="316"/>
      <c r="F1" s="316"/>
      <c r="G1" s="316"/>
      <c r="H1" s="316"/>
      <c r="I1" s="316"/>
      <c r="J1" s="316"/>
      <c r="K1" s="316"/>
      <c r="L1" s="316"/>
    </row>
    <row r="2" spans="2:13" x14ac:dyDescent="0.3">
      <c r="B2" s="60" t="s">
        <v>116</v>
      </c>
      <c r="C2" s="61"/>
      <c r="D2" s="368"/>
      <c r="E2" s="368"/>
      <c r="F2" s="61"/>
      <c r="G2" s="61"/>
      <c r="H2" s="62"/>
      <c r="I2" s="62"/>
      <c r="J2" s="62"/>
      <c r="K2" s="62"/>
      <c r="L2" s="63"/>
      <c r="M2" s="64"/>
    </row>
    <row r="3" spans="2:13" x14ac:dyDescent="0.3">
      <c r="B3" s="65"/>
      <c r="C3" s="62"/>
      <c r="D3" s="66"/>
      <c r="E3" s="315" t="s">
        <v>117</v>
      </c>
      <c r="F3" s="316"/>
      <c r="G3" s="317"/>
      <c r="H3" s="62"/>
      <c r="I3" s="315" t="s">
        <v>118</v>
      </c>
      <c r="J3" s="316"/>
      <c r="K3" s="317"/>
      <c r="L3" s="63"/>
      <c r="M3" s="64"/>
    </row>
    <row r="4" spans="2:13" x14ac:dyDescent="0.3">
      <c r="B4" s="65"/>
      <c r="C4" s="62"/>
      <c r="D4" s="62"/>
      <c r="E4" s="65"/>
      <c r="F4" s="62"/>
      <c r="G4" s="67"/>
      <c r="H4" s="62"/>
      <c r="I4" s="68" t="s">
        <v>89</v>
      </c>
      <c r="J4" s="61"/>
      <c r="K4" s="69" t="s">
        <v>90</v>
      </c>
      <c r="L4" s="63"/>
      <c r="M4" s="64"/>
    </row>
    <row r="5" spans="2:13" ht="12.9" x14ac:dyDescent="0.35">
      <c r="B5" s="65"/>
      <c r="C5" s="62"/>
      <c r="D5" s="70"/>
      <c r="E5" s="71">
        <f>Distribución_Frecuencias!D15</f>
        <v>154</v>
      </c>
      <c r="F5" s="66" t="s">
        <v>30</v>
      </c>
      <c r="G5" s="72">
        <f>((D20*Ingresar_Datos!E3)/SQRT(Ingresar_Datos!F9))</f>
        <v>5.5215750355233029</v>
      </c>
      <c r="H5" s="66" t="s">
        <v>115</v>
      </c>
      <c r="I5" s="73">
        <f>E5-G5</f>
        <v>148.47842496447669</v>
      </c>
      <c r="J5" s="62"/>
      <c r="K5" s="74">
        <f>E5+G5</f>
        <v>159.52157503552331</v>
      </c>
      <c r="L5" s="63"/>
      <c r="M5" s="64"/>
    </row>
    <row r="6" spans="2:13" ht="12.9" x14ac:dyDescent="0.35">
      <c r="B6" s="65"/>
      <c r="C6" s="62"/>
      <c r="D6" s="70"/>
      <c r="E6" s="75"/>
      <c r="F6" s="76"/>
      <c r="G6" s="77"/>
      <c r="H6" s="62"/>
      <c r="I6" s="78"/>
      <c r="J6" s="79"/>
      <c r="K6" s="77"/>
      <c r="L6" s="63"/>
      <c r="M6" s="64"/>
    </row>
    <row r="7" spans="2:13" x14ac:dyDescent="0.3">
      <c r="B7" s="65"/>
      <c r="C7" s="62"/>
      <c r="D7" s="62"/>
      <c r="E7" s="62"/>
      <c r="F7" s="62"/>
      <c r="G7" s="62"/>
      <c r="H7" s="62"/>
      <c r="I7" s="62"/>
      <c r="J7" s="62"/>
      <c r="K7" s="62"/>
      <c r="L7" s="63"/>
      <c r="M7" s="64"/>
    </row>
    <row r="8" spans="2:13" x14ac:dyDescent="0.3">
      <c r="B8" s="65"/>
      <c r="C8" s="62"/>
      <c r="D8" s="62"/>
      <c r="E8" s="62"/>
      <c r="F8" s="62"/>
      <c r="G8" s="62"/>
      <c r="H8" s="62"/>
      <c r="I8" s="62"/>
      <c r="J8" s="62"/>
      <c r="K8" s="62"/>
      <c r="L8" s="63"/>
      <c r="M8" s="64"/>
    </row>
    <row r="9" spans="2:13" x14ac:dyDescent="0.3">
      <c r="B9" s="65" t="s">
        <v>88</v>
      </c>
      <c r="C9" s="62"/>
      <c r="D9" s="62"/>
      <c r="E9" s="62"/>
      <c r="F9" s="62"/>
      <c r="G9" s="62"/>
      <c r="H9" s="62"/>
      <c r="I9" s="62"/>
      <c r="J9" s="62"/>
      <c r="K9" s="62"/>
      <c r="L9" s="63"/>
      <c r="M9" s="64"/>
    </row>
    <row r="10" spans="2:13" x14ac:dyDescent="0.3">
      <c r="B10" s="369" t="s">
        <v>84</v>
      </c>
      <c r="C10" s="370"/>
      <c r="D10" s="370"/>
      <c r="E10" s="62"/>
      <c r="F10" s="62"/>
      <c r="G10" s="62"/>
      <c r="H10" s="62"/>
      <c r="I10" s="62"/>
      <c r="J10" s="62"/>
      <c r="K10" s="62"/>
      <c r="L10" s="63"/>
      <c r="M10" s="64"/>
    </row>
    <row r="11" spans="2:13" x14ac:dyDescent="0.3">
      <c r="B11" s="369" t="s">
        <v>91</v>
      </c>
      <c r="C11" s="370"/>
      <c r="D11" s="370"/>
      <c r="E11" s="370"/>
      <c r="F11" s="370"/>
      <c r="G11" s="62"/>
      <c r="H11" s="62"/>
      <c r="I11" s="62"/>
      <c r="J11" s="62"/>
      <c r="K11" s="62"/>
      <c r="L11" s="63"/>
      <c r="M11" s="64"/>
    </row>
    <row r="12" spans="2:13" ht="12.9" x14ac:dyDescent="0.35">
      <c r="B12" s="371" t="s">
        <v>85</v>
      </c>
      <c r="C12" s="372"/>
      <c r="D12" s="62"/>
      <c r="E12" s="62"/>
      <c r="F12" s="62"/>
      <c r="G12" s="62"/>
      <c r="H12" s="62"/>
      <c r="I12" s="62"/>
      <c r="J12" s="81"/>
      <c r="K12" s="62"/>
      <c r="L12" s="63"/>
      <c r="M12" s="64"/>
    </row>
    <row r="13" spans="2:13" ht="12.9" x14ac:dyDescent="0.35">
      <c r="B13" s="371" t="s">
        <v>86</v>
      </c>
      <c r="C13" s="372"/>
      <c r="D13" s="372"/>
      <c r="E13" s="62"/>
      <c r="F13" s="62"/>
      <c r="G13" s="62"/>
      <c r="H13" s="62"/>
      <c r="I13" s="62"/>
      <c r="J13" s="62"/>
      <c r="K13" s="62"/>
      <c r="L13" s="63"/>
      <c r="M13" s="64"/>
    </row>
    <row r="14" spans="2:13" x14ac:dyDescent="0.3">
      <c r="B14" s="65"/>
      <c r="C14" s="62"/>
      <c r="D14" s="62"/>
      <c r="E14" s="62"/>
      <c r="F14" s="62"/>
      <c r="G14" s="62"/>
      <c r="H14" s="62"/>
      <c r="I14" s="62"/>
      <c r="J14" s="62"/>
      <c r="K14" s="62"/>
      <c r="L14" s="63"/>
      <c r="M14" s="64"/>
    </row>
    <row r="15" spans="2:13" x14ac:dyDescent="0.3"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3"/>
    </row>
    <row r="16" spans="2:13" x14ac:dyDescent="0.3">
      <c r="B16" s="315" t="s">
        <v>105</v>
      </c>
      <c r="C16" s="316"/>
      <c r="D16" s="316"/>
      <c r="E16" s="316"/>
      <c r="F16" s="316"/>
      <c r="G16" s="316"/>
      <c r="H16" s="316"/>
      <c r="I16" s="316"/>
      <c r="J16" s="316"/>
      <c r="K16" s="316"/>
      <c r="L16" s="317"/>
    </row>
    <row r="17" spans="2:12" x14ac:dyDescent="0.3">
      <c r="B17" s="65"/>
      <c r="C17" s="62"/>
      <c r="D17" s="62"/>
      <c r="E17" s="62"/>
      <c r="F17" s="62"/>
      <c r="G17" s="62"/>
      <c r="H17" s="79"/>
      <c r="I17" s="79"/>
      <c r="J17" s="79"/>
      <c r="K17" s="62"/>
      <c r="L17" s="84"/>
    </row>
    <row r="18" spans="2:12" x14ac:dyDescent="0.3">
      <c r="B18" s="65"/>
      <c r="C18" s="62"/>
      <c r="D18" s="315" t="s">
        <v>117</v>
      </c>
      <c r="E18" s="316"/>
      <c r="F18" s="317"/>
      <c r="G18" s="62"/>
      <c r="H18" s="315" t="s">
        <v>8</v>
      </c>
      <c r="I18" s="316"/>
      <c r="J18" s="317"/>
      <c r="K18" s="62"/>
      <c r="L18" s="85"/>
    </row>
    <row r="19" spans="2:12" x14ac:dyDescent="0.3">
      <c r="B19" s="65"/>
      <c r="C19" s="62"/>
      <c r="D19" s="65"/>
      <c r="E19" s="62"/>
      <c r="F19" s="67"/>
      <c r="G19" s="62"/>
      <c r="H19" s="68" t="s">
        <v>89</v>
      </c>
      <c r="I19" s="61"/>
      <c r="J19" s="69" t="s">
        <v>90</v>
      </c>
      <c r="K19" s="62"/>
      <c r="L19" s="85"/>
    </row>
    <row r="20" spans="2:12" x14ac:dyDescent="0.3">
      <c r="B20" s="373"/>
      <c r="C20" s="374"/>
      <c r="D20" s="87">
        <f>SQRT(Distribución_Frecuencias!AD15/((E40-1)))</f>
        <v>77.253084272948755</v>
      </c>
      <c r="E20" s="66" t="s">
        <v>30</v>
      </c>
      <c r="F20" s="88">
        <f>(D20*Ingresar_Datos!E23)/100</f>
        <v>3.8626542136474376</v>
      </c>
      <c r="G20" s="62"/>
      <c r="H20" s="73">
        <f>D20-F20</f>
        <v>73.390430059301323</v>
      </c>
      <c r="I20" s="62"/>
      <c r="J20" s="74">
        <f>D20+F20</f>
        <v>81.115738486596186</v>
      </c>
      <c r="K20" s="62"/>
      <c r="L20" s="85"/>
    </row>
    <row r="21" spans="2:12" x14ac:dyDescent="0.3">
      <c r="B21" s="65"/>
      <c r="C21" s="62"/>
      <c r="D21" s="78"/>
      <c r="E21" s="79"/>
      <c r="F21" s="77"/>
      <c r="G21" s="62"/>
      <c r="H21" s="78"/>
      <c r="I21" s="79"/>
      <c r="J21" s="77"/>
      <c r="K21" s="62"/>
      <c r="L21" s="85"/>
    </row>
    <row r="22" spans="2:12" ht="12.9" x14ac:dyDescent="0.35">
      <c r="B22" s="65"/>
      <c r="C22" s="62"/>
      <c r="D22" s="62"/>
      <c r="E22" s="62"/>
      <c r="F22" s="70"/>
      <c r="G22" s="70"/>
      <c r="H22" s="62"/>
      <c r="I22" s="62"/>
      <c r="J22" s="62"/>
      <c r="K22" s="62"/>
      <c r="L22" s="85"/>
    </row>
    <row r="23" spans="2:12" ht="12.9" x14ac:dyDescent="0.35">
      <c r="B23" s="65"/>
      <c r="C23" s="62"/>
      <c r="D23" s="62"/>
      <c r="E23" s="62"/>
      <c r="F23" s="70"/>
      <c r="G23" s="89">
        <f>1/2*((SQRT(2*(E40)-3)+Ingresar_Datos!E22)^2)</f>
        <v>865.10705103581734</v>
      </c>
      <c r="H23" s="70"/>
      <c r="I23" s="62"/>
      <c r="J23" s="62"/>
      <c r="K23" s="62"/>
      <c r="L23" s="85"/>
    </row>
    <row r="24" spans="2:12" x14ac:dyDescent="0.3">
      <c r="B24" s="65"/>
      <c r="C24" s="62"/>
      <c r="D24" s="62"/>
      <c r="E24" s="62"/>
      <c r="F24" s="62"/>
      <c r="G24" s="62"/>
      <c r="H24" s="62"/>
      <c r="I24" s="62"/>
      <c r="J24" s="62"/>
      <c r="K24" s="62"/>
      <c r="L24" s="85"/>
    </row>
    <row r="25" spans="2:12" x14ac:dyDescent="0.3">
      <c r="B25" s="65"/>
      <c r="C25" s="62"/>
      <c r="D25" s="62"/>
      <c r="E25" s="62"/>
      <c r="F25" s="62"/>
      <c r="G25" s="62"/>
      <c r="H25" s="62"/>
      <c r="I25" s="62"/>
      <c r="J25" s="62"/>
      <c r="K25" s="62"/>
      <c r="L25" s="85"/>
    </row>
    <row r="26" spans="2:12" x14ac:dyDescent="0.3">
      <c r="B26" s="65"/>
      <c r="C26" s="62"/>
      <c r="D26" s="62"/>
      <c r="E26" s="62"/>
      <c r="F26" s="62"/>
      <c r="G26" s="62"/>
      <c r="H26" s="62"/>
      <c r="I26" s="62"/>
      <c r="J26" s="62"/>
      <c r="K26" s="62"/>
      <c r="L26" s="85"/>
    </row>
    <row r="27" spans="2:12" x14ac:dyDescent="0.3">
      <c r="B27" s="65"/>
      <c r="C27" s="62"/>
      <c r="D27" s="62"/>
      <c r="E27" s="62"/>
      <c r="F27" s="62"/>
      <c r="G27" s="89">
        <f>1/2*((SQRT(2*(E40)-3)-Ingresar_Datos!E22)^2)</f>
        <v>709.73454896418298</v>
      </c>
      <c r="H27" s="62"/>
      <c r="I27" s="62"/>
      <c r="J27" s="62"/>
      <c r="K27" s="62"/>
      <c r="L27" s="85"/>
    </row>
    <row r="28" spans="2:12" x14ac:dyDescent="0.3">
      <c r="B28" s="65"/>
      <c r="C28" s="62"/>
      <c r="D28" s="62"/>
      <c r="E28" s="62"/>
      <c r="F28" s="62"/>
      <c r="G28" s="62"/>
      <c r="H28" s="62"/>
      <c r="I28" s="62"/>
      <c r="J28" s="62"/>
      <c r="K28" s="62"/>
      <c r="L28" s="85"/>
    </row>
    <row r="29" spans="2:12" x14ac:dyDescent="0.3">
      <c r="B29" s="65"/>
      <c r="C29" s="62"/>
      <c r="D29" s="62"/>
      <c r="E29" s="62"/>
      <c r="F29" s="62"/>
      <c r="G29" s="62"/>
      <c r="H29" s="62"/>
      <c r="I29" s="62"/>
      <c r="J29" s="62"/>
      <c r="K29" s="62"/>
      <c r="L29" s="85"/>
    </row>
    <row r="30" spans="2:12" x14ac:dyDescent="0.3">
      <c r="B30" s="65"/>
      <c r="C30" s="62"/>
      <c r="D30" s="62"/>
      <c r="E30" s="62"/>
      <c r="F30" s="62"/>
      <c r="G30" s="62"/>
      <c r="H30" s="62"/>
      <c r="I30" s="62"/>
      <c r="J30" s="62"/>
      <c r="K30" s="62"/>
      <c r="L30" s="85"/>
    </row>
    <row r="31" spans="2:12" x14ac:dyDescent="0.3">
      <c r="B31" s="65"/>
      <c r="C31" s="62"/>
      <c r="D31" s="62"/>
      <c r="E31" s="62"/>
      <c r="F31" s="62"/>
      <c r="G31" s="315" t="s">
        <v>149</v>
      </c>
      <c r="H31" s="316"/>
      <c r="I31" s="317"/>
      <c r="J31" s="62"/>
      <c r="K31" s="62"/>
      <c r="L31" s="85"/>
    </row>
    <row r="32" spans="2:12" x14ac:dyDescent="0.3">
      <c r="B32" s="65"/>
      <c r="C32" s="62"/>
      <c r="D32" s="62"/>
      <c r="E32" s="62"/>
      <c r="F32" s="62"/>
      <c r="G32" s="90" t="s">
        <v>89</v>
      </c>
      <c r="H32" s="62"/>
      <c r="I32" s="91" t="s">
        <v>90</v>
      </c>
      <c r="J32" s="62"/>
      <c r="K32" s="62"/>
      <c r="L32" s="85"/>
    </row>
    <row r="33" spans="2:12" x14ac:dyDescent="0.3">
      <c r="B33" s="65"/>
      <c r="C33" s="62"/>
      <c r="D33" s="62"/>
      <c r="E33" s="62"/>
      <c r="F33" s="62"/>
      <c r="G33" s="92">
        <f>SQRT((D20^2)*(E40/G23))</f>
        <v>73.683164200814304</v>
      </c>
      <c r="H33" s="93"/>
      <c r="I33" s="94">
        <f>SQRT((D20^2)*(E40/G27))</f>
        <v>81.349562230281705</v>
      </c>
      <c r="J33" s="62"/>
      <c r="K33" s="62"/>
      <c r="L33" s="85"/>
    </row>
    <row r="34" spans="2:12" x14ac:dyDescent="0.3">
      <c r="B34" s="65"/>
      <c r="C34" s="62"/>
      <c r="D34" s="62"/>
      <c r="E34" s="62"/>
      <c r="F34" s="62"/>
      <c r="G34" s="65"/>
      <c r="H34" s="62"/>
      <c r="I34" s="67"/>
      <c r="J34" s="62"/>
      <c r="K34" s="62"/>
      <c r="L34" s="85"/>
    </row>
    <row r="35" spans="2:12" x14ac:dyDescent="0.3">
      <c r="B35" s="65"/>
      <c r="C35" s="62"/>
      <c r="D35" s="62"/>
      <c r="E35" s="62"/>
      <c r="F35" s="62"/>
      <c r="G35" s="78"/>
      <c r="H35" s="79"/>
      <c r="I35" s="77"/>
      <c r="J35" s="62"/>
      <c r="K35" s="62"/>
      <c r="L35" s="85"/>
    </row>
    <row r="36" spans="2:12" x14ac:dyDescent="0.3">
      <c r="B36" s="65"/>
      <c r="C36" s="62"/>
      <c r="D36" s="62"/>
      <c r="E36" s="62"/>
      <c r="F36" s="62"/>
      <c r="G36" s="62"/>
      <c r="H36" s="62"/>
      <c r="I36" s="62"/>
      <c r="J36" s="62"/>
      <c r="K36" s="62"/>
      <c r="L36" s="85"/>
    </row>
    <row r="37" spans="2:12" x14ac:dyDescent="0.3">
      <c r="B37" s="78"/>
      <c r="C37" s="79"/>
      <c r="D37" s="79"/>
      <c r="E37" s="79"/>
      <c r="F37" s="79"/>
      <c r="G37" s="79"/>
      <c r="H37" s="79"/>
      <c r="I37" s="79"/>
      <c r="J37" s="79"/>
      <c r="K37" s="79"/>
      <c r="L37" s="95"/>
    </row>
    <row r="38" spans="2:12" x14ac:dyDescent="0.3">
      <c r="B38" s="82"/>
      <c r="C38" s="96"/>
      <c r="D38" s="96"/>
      <c r="E38" s="96"/>
      <c r="F38" s="96"/>
      <c r="L38" s="56"/>
    </row>
    <row r="39" spans="2:12" x14ac:dyDescent="0.3">
      <c r="B39" s="315" t="s">
        <v>20</v>
      </c>
      <c r="C39" s="316"/>
      <c r="D39" s="316"/>
      <c r="E39" s="316"/>
      <c r="F39" s="316"/>
      <c r="G39" s="97"/>
      <c r="H39" s="98"/>
      <c r="I39" s="98"/>
      <c r="J39" s="98"/>
      <c r="K39" s="98"/>
      <c r="L39" s="98"/>
    </row>
    <row r="40" spans="2:12" x14ac:dyDescent="0.3">
      <c r="B40" s="360" t="s">
        <v>87</v>
      </c>
      <c r="C40" s="361"/>
      <c r="D40" s="362"/>
      <c r="E40" s="356">
        <f>COUNTIF(B66:K165,"&gt;0")</f>
        <v>787</v>
      </c>
      <c r="F40" s="357"/>
      <c r="G40" s="365"/>
      <c r="H40" s="365"/>
      <c r="I40" s="365"/>
      <c r="J40" s="365"/>
      <c r="K40" s="99"/>
      <c r="L40" s="100"/>
    </row>
    <row r="41" spans="2:12" x14ac:dyDescent="0.3">
      <c r="B41" s="360" t="s">
        <v>22</v>
      </c>
      <c r="C41" s="361"/>
      <c r="D41" s="362"/>
      <c r="E41" s="363">
        <f>ROUNDUP(MAX(B66:K165),0)</f>
        <v>349</v>
      </c>
      <c r="F41" s="364"/>
      <c r="G41" s="100"/>
      <c r="H41" s="100"/>
      <c r="I41" s="100"/>
      <c r="J41" s="101"/>
      <c r="K41" s="101"/>
      <c r="L41" s="100"/>
    </row>
    <row r="42" spans="2:12" x14ac:dyDescent="0.3">
      <c r="B42" s="360" t="s">
        <v>23</v>
      </c>
      <c r="C42" s="361"/>
      <c r="D42" s="362"/>
      <c r="E42" s="356">
        <f>ROUNDDOWN(MIN(B66:K165),0)</f>
        <v>10</v>
      </c>
      <c r="F42" s="357"/>
      <c r="G42" s="100"/>
      <c r="H42" s="100"/>
      <c r="I42" s="100"/>
      <c r="J42" s="101"/>
      <c r="K42" s="101"/>
      <c r="L42" s="100"/>
    </row>
    <row r="43" spans="2:12" x14ac:dyDescent="0.3">
      <c r="B43" s="360" t="s">
        <v>21</v>
      </c>
      <c r="C43" s="361"/>
      <c r="D43" s="362"/>
      <c r="E43" s="102">
        <f>(3.32*(LOG(E40,10)))+1</f>
        <v>10.614636111432093</v>
      </c>
      <c r="F43" s="103">
        <f>ROUNDUP(E43,0)</f>
        <v>11</v>
      </c>
      <c r="G43" s="100"/>
      <c r="H43" s="100"/>
      <c r="I43" s="100"/>
      <c r="J43" s="101"/>
      <c r="K43" s="101"/>
      <c r="L43" s="101"/>
    </row>
    <row r="44" spans="2:12" x14ac:dyDescent="0.3">
      <c r="B44" s="360" t="s">
        <v>28</v>
      </c>
      <c r="C44" s="361"/>
      <c r="D44" s="362"/>
      <c r="E44" s="102">
        <f>(E41-E42)/E43</f>
        <v>31.937034528663009</v>
      </c>
      <c r="F44" s="103">
        <f>ROUNDUP(E44,0)</f>
        <v>32</v>
      </c>
      <c r="G44" s="104"/>
      <c r="H44" s="100"/>
      <c r="I44" s="100"/>
      <c r="J44" s="101"/>
      <c r="K44" s="101"/>
      <c r="L44" s="101"/>
    </row>
    <row r="45" spans="2:12" s="106" customFormat="1" x14ac:dyDescent="0.3">
      <c r="B45" s="56"/>
      <c r="C45" s="56"/>
      <c r="D45" s="56"/>
      <c r="E45" s="105"/>
      <c r="F45" s="105"/>
      <c r="H45" s="107"/>
      <c r="I45" s="108"/>
      <c r="J45" s="109"/>
      <c r="K45" s="109"/>
      <c r="L45" s="109"/>
    </row>
    <row r="46" spans="2:12" ht="20.25" customHeight="1" x14ac:dyDescent="0.3">
      <c r="B46" s="315" t="s">
        <v>26</v>
      </c>
      <c r="C46" s="316"/>
      <c r="D46" s="316"/>
      <c r="E46" s="316"/>
      <c r="F46" s="101"/>
      <c r="G46" s="100"/>
      <c r="H46" s="101"/>
      <c r="I46" s="101"/>
      <c r="J46" s="101"/>
      <c r="K46" s="101"/>
      <c r="L46" s="100"/>
    </row>
    <row r="47" spans="2:12" ht="61.5" customHeight="1" x14ac:dyDescent="0.3">
      <c r="B47" s="110" t="s">
        <v>25</v>
      </c>
      <c r="C47" s="110" t="s">
        <v>24</v>
      </c>
      <c r="D47" s="110" t="s">
        <v>147</v>
      </c>
      <c r="E47" s="110" t="s">
        <v>148</v>
      </c>
      <c r="F47" s="101"/>
      <c r="G47" s="100"/>
      <c r="H47" s="98"/>
      <c r="I47" s="98"/>
      <c r="J47" s="98"/>
      <c r="K47" s="101"/>
      <c r="L47" s="100"/>
    </row>
    <row r="48" spans="2:12" x14ac:dyDescent="0.3">
      <c r="B48" s="111">
        <f>IF(E42&lt;=E41,E42,N.a)</f>
        <v>10</v>
      </c>
      <c r="C48" s="111">
        <f t="shared" ref="C48:C61" si="0">(B48+$F$44)</f>
        <v>42</v>
      </c>
      <c r="D48" s="112">
        <f>G48</f>
        <v>787</v>
      </c>
      <c r="E48" s="111">
        <f>(D48-D49)</f>
        <v>31</v>
      </c>
      <c r="F48" s="101">
        <f t="shared" ref="F48:F53" si="1">FREQUENCY($B$66:$K$165,B48:B49)</f>
        <v>0</v>
      </c>
      <c r="G48" s="113">
        <f>$E$40-F48</f>
        <v>787</v>
      </c>
      <c r="H48" s="98"/>
      <c r="I48" s="355"/>
      <c r="J48" s="355"/>
      <c r="K48" s="101"/>
      <c r="L48" s="100"/>
    </row>
    <row r="49" spans="2:12" x14ac:dyDescent="0.3">
      <c r="B49" s="112">
        <f>C48</f>
        <v>42</v>
      </c>
      <c r="C49" s="112">
        <f t="shared" si="0"/>
        <v>74</v>
      </c>
      <c r="D49" s="112">
        <f t="shared" ref="D49:D61" si="2">G49</f>
        <v>756</v>
      </c>
      <c r="E49" s="112">
        <f t="shared" ref="E49:E61" si="3">(D49-D50)</f>
        <v>4</v>
      </c>
      <c r="F49" s="101">
        <f t="shared" si="1"/>
        <v>31</v>
      </c>
      <c r="G49" s="113">
        <f t="shared" ref="G49:G61" si="4">$E$40-F49</f>
        <v>756</v>
      </c>
      <c r="H49" s="98"/>
      <c r="I49" s="355"/>
      <c r="J49" s="355"/>
      <c r="K49" s="101"/>
      <c r="L49" s="100"/>
    </row>
    <row r="50" spans="2:12" x14ac:dyDescent="0.3">
      <c r="B50" s="112">
        <f t="shared" ref="B50:B61" si="5">C49</f>
        <v>74</v>
      </c>
      <c r="C50" s="112">
        <f t="shared" si="0"/>
        <v>106</v>
      </c>
      <c r="D50" s="112">
        <f t="shared" si="2"/>
        <v>752</v>
      </c>
      <c r="E50" s="112">
        <f t="shared" si="3"/>
        <v>218</v>
      </c>
      <c r="F50" s="101">
        <f t="shared" si="1"/>
        <v>35</v>
      </c>
      <c r="G50" s="113">
        <f t="shared" si="4"/>
        <v>752</v>
      </c>
      <c r="H50" s="98"/>
      <c r="I50" s="355"/>
      <c r="J50" s="355"/>
      <c r="K50" s="100"/>
      <c r="L50" s="100"/>
    </row>
    <row r="51" spans="2:12" x14ac:dyDescent="0.3">
      <c r="B51" s="112">
        <f t="shared" si="5"/>
        <v>106</v>
      </c>
      <c r="C51" s="112">
        <f t="shared" si="0"/>
        <v>138</v>
      </c>
      <c r="D51" s="112">
        <f t="shared" si="2"/>
        <v>534</v>
      </c>
      <c r="E51" s="112">
        <f t="shared" si="3"/>
        <v>404</v>
      </c>
      <c r="F51" s="101">
        <f t="shared" si="1"/>
        <v>253</v>
      </c>
      <c r="G51" s="113">
        <f t="shared" si="4"/>
        <v>534</v>
      </c>
      <c r="H51" s="98"/>
      <c r="I51" s="355"/>
      <c r="J51" s="355"/>
      <c r="K51" s="100"/>
      <c r="L51" s="100"/>
    </row>
    <row r="52" spans="2:12" x14ac:dyDescent="0.3">
      <c r="B52" s="112">
        <f t="shared" si="5"/>
        <v>138</v>
      </c>
      <c r="C52" s="112">
        <f t="shared" si="0"/>
        <v>170</v>
      </c>
      <c r="D52" s="112">
        <f t="shared" si="2"/>
        <v>130</v>
      </c>
      <c r="E52" s="112">
        <f t="shared" si="3"/>
        <v>85</v>
      </c>
      <c r="F52" s="101">
        <f t="shared" si="1"/>
        <v>657</v>
      </c>
      <c r="G52" s="113">
        <f t="shared" si="4"/>
        <v>130</v>
      </c>
      <c r="H52" s="98"/>
      <c r="I52" s="355"/>
      <c r="J52" s="355"/>
      <c r="K52" s="100"/>
      <c r="L52" s="100"/>
    </row>
    <row r="53" spans="2:12" x14ac:dyDescent="0.3">
      <c r="B53" s="112">
        <f t="shared" si="5"/>
        <v>170</v>
      </c>
      <c r="C53" s="112">
        <f t="shared" si="0"/>
        <v>202</v>
      </c>
      <c r="D53" s="112">
        <f t="shared" si="2"/>
        <v>45</v>
      </c>
      <c r="E53" s="112">
        <f t="shared" si="3"/>
        <v>13</v>
      </c>
      <c r="F53" s="101">
        <f t="shared" si="1"/>
        <v>742</v>
      </c>
      <c r="G53" s="113">
        <f t="shared" si="4"/>
        <v>45</v>
      </c>
      <c r="H53" s="98"/>
      <c r="I53" s="355"/>
      <c r="J53" s="355"/>
      <c r="K53" s="100"/>
      <c r="L53" s="100"/>
    </row>
    <row r="54" spans="2:12" x14ac:dyDescent="0.3">
      <c r="B54" s="112">
        <f t="shared" si="5"/>
        <v>202</v>
      </c>
      <c r="C54" s="112">
        <f t="shared" si="0"/>
        <v>234</v>
      </c>
      <c r="D54" s="112">
        <f t="shared" si="2"/>
        <v>32</v>
      </c>
      <c r="E54" s="112">
        <f t="shared" si="3"/>
        <v>7</v>
      </c>
      <c r="F54" s="101">
        <f t="shared" ref="F54:F61" si="6">FREQUENCY($B$66:$K$165,B54:B55)</f>
        <v>755</v>
      </c>
      <c r="G54" s="113">
        <f t="shared" si="4"/>
        <v>32</v>
      </c>
      <c r="H54" s="98"/>
      <c r="I54" s="355"/>
      <c r="J54" s="355"/>
      <c r="K54" s="100"/>
      <c r="L54" s="100"/>
    </row>
    <row r="55" spans="2:12" x14ac:dyDescent="0.3">
      <c r="B55" s="112">
        <f t="shared" si="5"/>
        <v>234</v>
      </c>
      <c r="C55" s="112">
        <f t="shared" si="0"/>
        <v>266</v>
      </c>
      <c r="D55" s="112">
        <f t="shared" si="2"/>
        <v>25</v>
      </c>
      <c r="E55" s="112">
        <f t="shared" si="3"/>
        <v>8</v>
      </c>
      <c r="F55" s="101">
        <f t="shared" si="6"/>
        <v>762</v>
      </c>
      <c r="G55" s="113">
        <f t="shared" si="4"/>
        <v>25</v>
      </c>
      <c r="H55" s="98"/>
      <c r="I55" s="355"/>
      <c r="J55" s="355"/>
      <c r="K55" s="100"/>
      <c r="L55" s="100"/>
    </row>
    <row r="56" spans="2:12" x14ac:dyDescent="0.3">
      <c r="B56" s="112">
        <f t="shared" si="5"/>
        <v>266</v>
      </c>
      <c r="C56" s="112">
        <f t="shared" si="0"/>
        <v>298</v>
      </c>
      <c r="D56" s="112">
        <f t="shared" si="2"/>
        <v>17</v>
      </c>
      <c r="E56" s="112">
        <f t="shared" si="3"/>
        <v>8</v>
      </c>
      <c r="F56" s="101">
        <f t="shared" si="6"/>
        <v>770</v>
      </c>
      <c r="G56" s="113">
        <f t="shared" si="4"/>
        <v>17</v>
      </c>
      <c r="H56" s="98"/>
      <c r="I56" s="355"/>
      <c r="J56" s="355"/>
      <c r="K56" s="100"/>
      <c r="L56" s="100"/>
    </row>
    <row r="57" spans="2:12" x14ac:dyDescent="0.3">
      <c r="B57" s="112">
        <f t="shared" si="5"/>
        <v>298</v>
      </c>
      <c r="C57" s="112">
        <f t="shared" si="0"/>
        <v>330</v>
      </c>
      <c r="D57" s="112">
        <f t="shared" si="2"/>
        <v>9</v>
      </c>
      <c r="E57" s="112">
        <f t="shared" si="3"/>
        <v>7</v>
      </c>
      <c r="F57" s="101">
        <f t="shared" si="6"/>
        <v>778</v>
      </c>
      <c r="G57" s="113">
        <f t="shared" si="4"/>
        <v>9</v>
      </c>
      <c r="H57" s="98"/>
      <c r="I57" s="355"/>
      <c r="J57" s="355"/>
      <c r="K57" s="100"/>
      <c r="L57" s="100"/>
    </row>
    <row r="58" spans="2:12" x14ac:dyDescent="0.3">
      <c r="B58" s="112">
        <f t="shared" si="5"/>
        <v>330</v>
      </c>
      <c r="C58" s="112">
        <f t="shared" si="0"/>
        <v>362</v>
      </c>
      <c r="D58" s="112">
        <f t="shared" si="2"/>
        <v>2</v>
      </c>
      <c r="E58" s="112">
        <f t="shared" si="3"/>
        <v>2</v>
      </c>
      <c r="F58" s="101">
        <f t="shared" si="6"/>
        <v>785</v>
      </c>
      <c r="G58" s="113">
        <f t="shared" si="4"/>
        <v>2</v>
      </c>
      <c r="H58" s="98"/>
      <c r="I58" s="355"/>
      <c r="J58" s="355"/>
      <c r="K58" s="100"/>
      <c r="L58" s="100"/>
    </row>
    <row r="59" spans="2:12" x14ac:dyDescent="0.3">
      <c r="B59" s="112">
        <f t="shared" si="5"/>
        <v>362</v>
      </c>
      <c r="C59" s="112">
        <f t="shared" si="0"/>
        <v>394</v>
      </c>
      <c r="D59" s="112">
        <f t="shared" si="2"/>
        <v>0</v>
      </c>
      <c r="E59" s="112">
        <f t="shared" si="3"/>
        <v>0</v>
      </c>
      <c r="F59" s="101">
        <f t="shared" si="6"/>
        <v>787</v>
      </c>
      <c r="G59" s="113">
        <f t="shared" si="4"/>
        <v>0</v>
      </c>
      <c r="H59" s="98"/>
      <c r="I59" s="355"/>
      <c r="J59" s="355"/>
      <c r="K59" s="100"/>
      <c r="L59" s="100"/>
    </row>
    <row r="60" spans="2:12" x14ac:dyDescent="0.3">
      <c r="B60" s="112">
        <f t="shared" si="5"/>
        <v>394</v>
      </c>
      <c r="C60" s="112">
        <f t="shared" si="0"/>
        <v>426</v>
      </c>
      <c r="D60" s="112">
        <f t="shared" si="2"/>
        <v>0</v>
      </c>
      <c r="E60" s="112">
        <f t="shared" si="3"/>
        <v>0</v>
      </c>
      <c r="F60" s="101">
        <f t="shared" si="6"/>
        <v>787</v>
      </c>
      <c r="G60" s="113">
        <f t="shared" si="4"/>
        <v>0</v>
      </c>
      <c r="H60" s="98"/>
      <c r="I60" s="355"/>
      <c r="J60" s="355"/>
      <c r="K60" s="100"/>
      <c r="L60" s="100"/>
    </row>
    <row r="61" spans="2:12" x14ac:dyDescent="0.3">
      <c r="B61" s="114">
        <f t="shared" si="5"/>
        <v>426</v>
      </c>
      <c r="C61" s="114">
        <f t="shared" si="0"/>
        <v>458</v>
      </c>
      <c r="D61" s="112">
        <f t="shared" si="2"/>
        <v>0</v>
      </c>
      <c r="E61" s="114">
        <f t="shared" si="3"/>
        <v>0</v>
      </c>
      <c r="F61" s="101">
        <f t="shared" si="6"/>
        <v>787</v>
      </c>
      <c r="G61" s="113">
        <f t="shared" si="4"/>
        <v>0</v>
      </c>
      <c r="H61" s="98"/>
      <c r="I61" s="355"/>
      <c r="J61" s="355"/>
      <c r="K61" s="100"/>
      <c r="L61" s="100"/>
    </row>
    <row r="62" spans="2:12" x14ac:dyDescent="0.3">
      <c r="B62" s="358" t="s">
        <v>27</v>
      </c>
      <c r="C62" s="359"/>
      <c r="D62" s="359"/>
      <c r="E62" s="115">
        <f>SUM(E48:E61)</f>
        <v>787</v>
      </c>
      <c r="F62" s="366" t="str">
        <f>IF(E62=E40,"El número de partículas se a contado en forma correcta","El numero de partículas se a contado en forma incorrecta")</f>
        <v>El número de partículas se a contado en forma correcta</v>
      </c>
      <c r="G62" s="367"/>
      <c r="H62" s="367"/>
      <c r="I62" s="367"/>
      <c r="J62" s="367"/>
    </row>
    <row r="63" spans="2:12" x14ac:dyDescent="0.3">
      <c r="B63" s="56"/>
      <c r="C63" s="56"/>
      <c r="D63" s="56"/>
      <c r="E63" s="56"/>
      <c r="F63" s="100"/>
      <c r="G63" s="100"/>
      <c r="H63" s="100"/>
      <c r="I63" s="100"/>
      <c r="J63" s="100"/>
      <c r="K63" s="56"/>
    </row>
    <row r="64" spans="2:12" x14ac:dyDescent="0.3">
      <c r="B64" s="315" t="str">
        <f>CONCATENATE("CONVERSIÓN A um DE LAS MEDIDAS REALIZADAS EN ",Ingresar_Datos!L48," CON EL OBJETIVO ",Ingresar_Datos!F52,"x POR EL MÉTODO DE ",Ingresar_Datos!F50)</f>
        <v>CONVERSIÓN A um DE LAS MEDIDAS REALIZADAS EN mm CON EL OBJETIVO 10x POR EL MÉTODO DE FERET</v>
      </c>
      <c r="C64" s="316"/>
      <c r="D64" s="316"/>
      <c r="E64" s="316"/>
      <c r="F64" s="316"/>
      <c r="G64" s="316"/>
      <c r="H64" s="316"/>
      <c r="I64" s="316"/>
      <c r="J64" s="316"/>
      <c r="K64" s="316"/>
    </row>
    <row r="65" spans="2:11" x14ac:dyDescent="0.3">
      <c r="B65" s="116" t="str">
        <f>CONCATENATE(Ingresar_Datos!$F$50," / ","um")</f>
        <v>FERET / um</v>
      </c>
      <c r="C65" s="116" t="str">
        <f>CONCATENATE(Ingresar_Datos!$F$50," / ","um")</f>
        <v>FERET / um</v>
      </c>
      <c r="D65" s="116" t="str">
        <f>CONCATENATE(Ingresar_Datos!$F$50," / ","um")</f>
        <v>FERET / um</v>
      </c>
      <c r="E65" s="116" t="str">
        <f>CONCATENATE(Ingresar_Datos!$F$50," / ","um")</f>
        <v>FERET / um</v>
      </c>
      <c r="F65" s="116" t="str">
        <f>CONCATENATE(Ingresar_Datos!$F$50," / ","um")</f>
        <v>FERET / um</v>
      </c>
      <c r="G65" s="116" t="str">
        <f>CONCATENATE(Ingresar_Datos!$F$50," / ","um")</f>
        <v>FERET / um</v>
      </c>
      <c r="H65" s="116" t="str">
        <f>CONCATENATE(Ingresar_Datos!$F$50," / ","um")</f>
        <v>FERET / um</v>
      </c>
      <c r="I65" s="116" t="str">
        <f>CONCATENATE(Ingresar_Datos!$F$50," / ","um")</f>
        <v>FERET / um</v>
      </c>
      <c r="J65" s="116" t="str">
        <f>CONCATENATE(Ingresar_Datos!$F$50," / ","um")</f>
        <v>FERET / um</v>
      </c>
      <c r="K65" s="116" t="str">
        <f>CONCATENATE(Ingresar_Datos!$F$50," / ","um")</f>
        <v>FERET / um</v>
      </c>
    </row>
    <row r="66" spans="2:11" x14ac:dyDescent="0.3">
      <c r="B66" s="116">
        <f>IF(Ingresar_Datos!$B$53="cm10",Ingresar_Datos!M49,IF(Ingresar_Datos!$B$53="cm40",Ingresar_Datos!N49,IF(Ingresar_Datos!$B$53="cm100",Ingresar_Datos!O49,IF(Ingresar_Datos!$B$53="mm10",Ingresar_Datos!P49,IF(Ingresar_Datos!$B$53="mm40",Ingresar_Datos!Q49,IF(Ingresar_Datos!$B$53="mm100",Ingresar_Datos!R49,"Conv.Inválida"))))))</f>
        <v>12.527999999999999</v>
      </c>
      <c r="C66" s="116">
        <f>IF(Ingresar_Datos!$B$53="cm10",Ingresar_Datos!M149,IF(Ingresar_Datos!$B$53="cm40",Ingresar_Datos!N149,IF(Ingresar_Datos!$B$53="cm100",Ingresar_Datos!O149,IF(Ingresar_Datos!$B$53="mm10",Ingresar_Datos!P149,IF(Ingresar_Datos!$B$53="mm40",Ingresar_Datos!Q149,IF(Ingresar_Datos!$B$53="mm100",Ingresar_Datos!R149,"Conv.Inválida"))))))</f>
        <v>10.853999999999999</v>
      </c>
      <c r="D66" s="116">
        <f>IF(Ingresar_Datos!$B$53="cm10",Ingresar_Datos!M249,IF(Ingresar_Datos!$B$53="cm40",Ingresar_Datos!N249,IF(Ingresar_Datos!$B$53="cm100",Ingresar_Datos!O249,IF(Ingresar_Datos!$B$53="mm10",Ingresar_Datos!P249,IF(Ingresar_Datos!$B$53="mm40",Ingresar_Datos!Q249,IF(Ingresar_Datos!$B$53="mm100",Ingresar_Datos!R249,"Conv.Inválida"))))))</f>
        <v>11.988000000000001</v>
      </c>
      <c r="E66" s="116">
        <f>IF(Ingresar_Datos!$B$53="cm10",Ingresar_Datos!M349,IF(Ingresar_Datos!$B$53="cm40",Ingresar_Datos!N349,IF(Ingresar_Datos!$B$53="cm100",Ingresar_Datos!O349,IF(Ingresar_Datos!$B$53="mm10",Ingresar_Datos!P349,IF(Ingresar_Datos!$B$53="mm40",Ingresar_Datos!Q349,IF(Ingresar_Datos!$B$53="mm100",Ingresar_Datos!R349,"Conv.Inválida"))))))</f>
        <v>13.824</v>
      </c>
      <c r="F66" s="116">
        <f>IF(Ingresar_Datos!$B$53="cm10",Ingresar_Datos!M449,IF(Ingresar_Datos!$B$53="cm40",Ingresar_Datos!N449,IF(Ingresar_Datos!$B$53="cm100",Ingresar_Datos!O449,IF(Ingresar_Datos!$B$53="mm10",Ingresar_Datos!P449,IF(Ingresar_Datos!$B$53="mm40",Ingresar_Datos!Q449,IF(Ingresar_Datos!$B$53="mm100",Ingresar_Datos!R449,"Conv.Inválida"))))))</f>
        <v>13.23</v>
      </c>
      <c r="G66" s="116">
        <f>IF(Ingresar_Datos!$B$53="cm10",Ingresar_Datos!M549,IF(Ingresar_Datos!$B$53="cm40",Ingresar_Datos!N549,IF(Ingresar_Datos!$B$53="cm100",Ingresar_Datos!O549,IF(Ingresar_Datos!$B$53="mm10",Ingresar_Datos!P549,IF(Ingresar_Datos!$B$53="mm40",Ingresar_Datos!Q549,IF(Ingresar_Datos!$B$53="mm100",Ingresar_Datos!R549,"Conv.Inválida"))))))</f>
        <v>17.280000000000005</v>
      </c>
      <c r="H66" s="116">
        <f>IF(Ingresar_Datos!$B$53="cm10",Ingresar_Datos!M649,IF(Ingresar_Datos!$B$53="cm40",Ingresar_Datos!N649,IF(Ingresar_Datos!$B$53="cm100",Ingresar_Datos!O649,IF(Ingresar_Datos!$B$53="mm10",Ingresar_Datos!P649,IF(Ingresar_Datos!$B$53="mm40",Ingresar_Datos!Q649,IF(Ingresar_Datos!$B$53="mm100",Ingresar_Datos!R649,"Conv.Inválida"))))))</f>
        <v>11.232000000000001</v>
      </c>
      <c r="I66" s="116">
        <f>IF(Ingresar_Datos!$B$53="cm10",Ingresar_Datos!M749,IF(Ingresar_Datos!$B$53="cm40",Ingresar_Datos!N749,IF(Ingresar_Datos!$B$53="cm100",Ingresar_Datos!O749,IF(Ingresar_Datos!$B$53="mm10",Ingresar_Datos!P749,IF(Ingresar_Datos!$B$53="mm40",Ingresar_Datos!Q749,IF(Ingresar_Datos!$B$53="mm100",Ingresar_Datos!R749,"Conv.Inválida"))))))</f>
        <v>11.232000000000001</v>
      </c>
      <c r="J66" s="116" t="str">
        <f>IF(Ingresar_Datos!$B$53="cm10",Ingresar_Datos!M849,IF(Ingresar_Datos!$B$53="cm40",Ingresar_Datos!N849,IF(Ingresar_Datos!$B$53="cm100",Ingresar_Datos!O849,IF(Ingresar_Datos!$B$53="mm10",Ingresar_Datos!P849,IF(Ingresar_Datos!$B$53="mm40",Ingresar_Datos!Q849,IF(Ingresar_Datos!$B$53="mm100",Ingresar_Datos!R849,"Conv.Inválida"))))))</f>
        <v/>
      </c>
      <c r="K66" s="116" t="str">
        <f>IF(Ingresar_Datos!$B$53="cm10",Ingresar_Datos!M949,IF(Ingresar_Datos!$B$53="cm40",Ingresar_Datos!N949,IF(Ingresar_Datos!$B$53="cm100",Ingresar_Datos!O949,IF(Ingresar_Datos!$B$53="mm10",Ingresar_Datos!P949,IF(Ingresar_Datos!$B$53="mm40",Ingresar_Datos!Q949,IF(Ingresar_Datos!$B$53="mm100",Ingresar_Datos!R949,"Conv.Inválida"))))))</f>
        <v/>
      </c>
    </row>
    <row r="67" spans="2:11" x14ac:dyDescent="0.3">
      <c r="B67" s="116">
        <f>IF(Ingresar_Datos!$B$53="cm10",Ingresar_Datos!M50,IF(Ingresar_Datos!$B$53="cm40",Ingresar_Datos!N50,IF(Ingresar_Datos!$B$53="cm100",Ingresar_Datos!O50,IF(Ingresar_Datos!$B$53="mm10",Ingresar_Datos!P50,IF(Ingresar_Datos!$B$53="mm40",Ingresar_Datos!Q50,IF(Ingresar_Datos!$B$53="mm100",Ingresar_Datos!R50,"Conv.Inválida"))))))</f>
        <v>12.744</v>
      </c>
      <c r="C67" s="116">
        <f>IF(Ingresar_Datos!$B$53="cm10",Ingresar_Datos!M150,IF(Ingresar_Datos!$B$53="cm40",Ingresar_Datos!N150,IF(Ingresar_Datos!$B$53="cm100",Ingresar_Datos!O150,IF(Ingresar_Datos!$B$53="mm10",Ingresar_Datos!P150,IF(Ingresar_Datos!$B$53="mm40",Ingresar_Datos!Q150,IF(Ingresar_Datos!$B$53="mm100",Ingresar_Datos!R150,"Conv.Inválida"))))))</f>
        <v>11.232000000000001</v>
      </c>
      <c r="D67" s="116">
        <f>IF(Ingresar_Datos!$B$53="cm10",Ingresar_Datos!M250,IF(Ingresar_Datos!$B$53="cm40",Ingresar_Datos!N250,IF(Ingresar_Datos!$B$53="cm100",Ingresar_Datos!O250,IF(Ingresar_Datos!$B$53="mm10",Ingresar_Datos!P250,IF(Ingresar_Datos!$B$53="mm40",Ingresar_Datos!Q250,IF(Ingresar_Datos!$B$53="mm100",Ingresar_Datos!R250,"Conv.Inválida"))))))</f>
        <v>12.203999999999999</v>
      </c>
      <c r="E67" s="116">
        <f>IF(Ingresar_Datos!$B$53="cm10",Ingresar_Datos!M350,IF(Ingresar_Datos!$B$53="cm40",Ingresar_Datos!N350,IF(Ingresar_Datos!$B$53="cm100",Ingresar_Datos!O350,IF(Ingresar_Datos!$B$53="mm10",Ingresar_Datos!P350,IF(Ingresar_Datos!$B$53="mm40",Ingresar_Datos!Q350,IF(Ingresar_Datos!$B$53="mm100",Ingresar_Datos!R350,"Conv.Inválida"))))))</f>
        <v>15.552000000000001</v>
      </c>
      <c r="F67" s="116">
        <f>IF(Ingresar_Datos!$B$53="cm10",Ingresar_Datos!M450,IF(Ingresar_Datos!$B$53="cm40",Ingresar_Datos!N450,IF(Ingresar_Datos!$B$53="cm100",Ingresar_Datos!O450,IF(Ingresar_Datos!$B$53="mm10",Ingresar_Datos!P450,IF(Ingresar_Datos!$B$53="mm40",Ingresar_Datos!Q450,IF(Ingresar_Datos!$B$53="mm100",Ingresar_Datos!R450,"Conv.Inválida"))))))</f>
        <v>14.904</v>
      </c>
      <c r="G67" s="116">
        <f>IF(Ingresar_Datos!$B$53="cm10",Ingresar_Datos!M550,IF(Ingresar_Datos!$B$53="cm40",Ingresar_Datos!N550,IF(Ingresar_Datos!$B$53="cm100",Ingresar_Datos!O550,IF(Ingresar_Datos!$B$53="mm10",Ingresar_Datos!P550,IF(Ingresar_Datos!$B$53="mm40",Ingresar_Datos!Q550,IF(Ingresar_Datos!$B$53="mm100",Ingresar_Datos!R550,"Conv.Inválida"))))))</f>
        <v>18.576000000000001</v>
      </c>
      <c r="H67" s="116">
        <f>IF(Ingresar_Datos!$B$53="cm10",Ingresar_Datos!M650,IF(Ingresar_Datos!$B$53="cm40",Ingresar_Datos!N650,IF(Ingresar_Datos!$B$53="cm100",Ingresar_Datos!O650,IF(Ingresar_Datos!$B$53="mm10",Ingresar_Datos!P650,IF(Ingresar_Datos!$B$53="mm40",Ingresar_Datos!Q650,IF(Ingresar_Datos!$B$53="mm100",Ingresar_Datos!R650,"Conv.Inválida"))))))</f>
        <v>12.959999999999999</v>
      </c>
      <c r="I67" s="116">
        <f>IF(Ingresar_Datos!$B$53="cm10",Ingresar_Datos!M750,IF(Ingresar_Datos!$B$53="cm40",Ingresar_Datos!N750,IF(Ingresar_Datos!$B$53="cm100",Ingresar_Datos!O750,IF(Ingresar_Datos!$B$53="mm10",Ingresar_Datos!P750,IF(Ingresar_Datos!$B$53="mm40",Ingresar_Datos!Q750,IF(Ingresar_Datos!$B$53="mm100",Ingresar_Datos!R750,"Conv.Inválida"))))))</f>
        <v>17.280000000000005</v>
      </c>
      <c r="J67" s="116" t="str">
        <f>IF(Ingresar_Datos!$B$53="cm10",Ingresar_Datos!M850,IF(Ingresar_Datos!$B$53="cm40",Ingresar_Datos!N850,IF(Ingresar_Datos!$B$53="cm100",Ingresar_Datos!O850,IF(Ingresar_Datos!$B$53="mm10",Ingresar_Datos!P850,IF(Ingresar_Datos!$B$53="mm40",Ingresar_Datos!Q850,IF(Ingresar_Datos!$B$53="mm100",Ingresar_Datos!R850,"Conv.Inválida"))))))</f>
        <v/>
      </c>
      <c r="K67" s="116" t="str">
        <f>IF(Ingresar_Datos!$B$53="cm10",Ingresar_Datos!M950,IF(Ingresar_Datos!$B$53="cm40",Ingresar_Datos!N950,IF(Ingresar_Datos!$B$53="cm100",Ingresar_Datos!O950,IF(Ingresar_Datos!$B$53="mm10",Ingresar_Datos!P950,IF(Ingresar_Datos!$B$53="mm40",Ingresar_Datos!Q950,IF(Ingresar_Datos!$B$53="mm100",Ingresar_Datos!R950,"Conv.Inválida"))))))</f>
        <v/>
      </c>
    </row>
    <row r="68" spans="2:11" x14ac:dyDescent="0.3">
      <c r="B68" s="116">
        <f>IF(Ingresar_Datos!$B$53="cm10",Ingresar_Datos!M51,IF(Ingresar_Datos!$B$53="cm40",Ingresar_Datos!N51,IF(Ingresar_Datos!$B$53="cm100",Ingresar_Datos!O51,IF(Ingresar_Datos!$B$53="mm10",Ingresar_Datos!P51,IF(Ingresar_Datos!$B$53="mm40",Ingresar_Datos!Q51,IF(Ingresar_Datos!$B$53="mm100",Ingresar_Datos!R51,"Conv.Inválida"))))))</f>
        <v>13.391999999999999</v>
      </c>
      <c r="C68" s="116">
        <f>IF(Ingresar_Datos!$B$53="cm10",Ingresar_Datos!M151,IF(Ingresar_Datos!$B$53="cm40",Ingresar_Datos!N151,IF(Ingresar_Datos!$B$53="cm100",Ingresar_Datos!O151,IF(Ingresar_Datos!$B$53="mm10",Ingresar_Datos!P151,IF(Ingresar_Datos!$B$53="mm40",Ingresar_Datos!Q151,IF(Ingresar_Datos!$B$53="mm100",Ingresar_Datos!R151,"Conv.Inválida"))))))</f>
        <v>11.232000000000001</v>
      </c>
      <c r="D68" s="116">
        <f>IF(Ingresar_Datos!$B$53="cm10",Ingresar_Datos!M251,IF(Ingresar_Datos!$B$53="cm40",Ingresar_Datos!N251,IF(Ingresar_Datos!$B$53="cm100",Ingresar_Datos!O251,IF(Ingresar_Datos!$B$53="mm10",Ingresar_Datos!P251,IF(Ingresar_Datos!$B$53="mm40",Ingresar_Datos!Q251,IF(Ingresar_Datos!$B$53="mm100",Ingresar_Datos!R251,"Conv.Inválida"))))))</f>
        <v>14.256</v>
      </c>
      <c r="E68" s="116">
        <f>IF(Ingresar_Datos!$B$53="cm10",Ingresar_Datos!M351,IF(Ingresar_Datos!$B$53="cm40",Ingresar_Datos!N351,IF(Ingresar_Datos!$B$53="cm100",Ingresar_Datos!O351,IF(Ingresar_Datos!$B$53="mm10",Ingresar_Datos!P351,IF(Ingresar_Datos!$B$53="mm40",Ingresar_Datos!Q351,IF(Ingresar_Datos!$B$53="mm100",Ingresar_Datos!R351,"Conv.Inválida"))))))</f>
        <v>17.280000000000005</v>
      </c>
      <c r="F68" s="116">
        <f>IF(Ingresar_Datos!$B$53="cm10",Ingresar_Datos!M451,IF(Ingresar_Datos!$B$53="cm40",Ingresar_Datos!N451,IF(Ingresar_Datos!$B$53="cm100",Ingresar_Datos!O451,IF(Ingresar_Datos!$B$53="mm10",Ingresar_Datos!P451,IF(Ingresar_Datos!$B$53="mm40",Ingresar_Datos!Q451,IF(Ingresar_Datos!$B$53="mm100",Ingresar_Datos!R451,"Conv.Inválida"))))))</f>
        <v>15.552000000000001</v>
      </c>
      <c r="G68" s="116">
        <f>IF(Ingresar_Datos!$B$53="cm10",Ingresar_Datos!M551,IF(Ingresar_Datos!$B$53="cm40",Ingresar_Datos!N551,IF(Ingresar_Datos!$B$53="cm100",Ingresar_Datos!O551,IF(Ingresar_Datos!$B$53="mm10",Ingresar_Datos!P551,IF(Ingresar_Datos!$B$53="mm40",Ingresar_Datos!Q551,IF(Ingresar_Datos!$B$53="mm100",Ingresar_Datos!R551,"Conv.Inválida"))))))</f>
        <v>19.872000000000003</v>
      </c>
      <c r="H68" s="116">
        <f>IF(Ingresar_Datos!$B$53="cm10",Ingresar_Datos!M651,IF(Ingresar_Datos!$B$53="cm40",Ingresar_Datos!N651,IF(Ingresar_Datos!$B$53="cm100",Ingresar_Datos!O651,IF(Ingresar_Datos!$B$53="mm10",Ingresar_Datos!P651,IF(Ingresar_Datos!$B$53="mm40",Ingresar_Datos!Q651,IF(Ingresar_Datos!$B$53="mm100",Ingresar_Datos!R651,"Conv.Inválida"))))))</f>
        <v>12.959999999999999</v>
      </c>
      <c r="I68" s="116">
        <f>IF(Ingresar_Datos!$B$53="cm10",Ingresar_Datos!M751,IF(Ingresar_Datos!$B$53="cm40",Ingresar_Datos!N751,IF(Ingresar_Datos!$B$53="cm100",Ingresar_Datos!O751,IF(Ingresar_Datos!$B$53="mm10",Ingresar_Datos!P751,IF(Ingresar_Datos!$B$53="mm40",Ingresar_Datos!Q751,IF(Ingresar_Datos!$B$53="mm100",Ingresar_Datos!R751,"Conv.Inválida"))))))</f>
        <v>29.808</v>
      </c>
      <c r="J68" s="116" t="str">
        <f>IF(Ingresar_Datos!$B$53="cm10",Ingresar_Datos!M851,IF(Ingresar_Datos!$B$53="cm40",Ingresar_Datos!N851,IF(Ingresar_Datos!$B$53="cm100",Ingresar_Datos!O851,IF(Ingresar_Datos!$B$53="mm10",Ingresar_Datos!P851,IF(Ingresar_Datos!$B$53="mm40",Ingresar_Datos!Q851,IF(Ingresar_Datos!$B$53="mm100",Ingresar_Datos!R851,"Conv.Inválida"))))))</f>
        <v/>
      </c>
      <c r="K68" s="116" t="str">
        <f>IF(Ingresar_Datos!$B$53="cm10",Ingresar_Datos!M951,IF(Ingresar_Datos!$B$53="cm40",Ingresar_Datos!N951,IF(Ingresar_Datos!$B$53="cm100",Ingresar_Datos!O951,IF(Ingresar_Datos!$B$53="mm10",Ingresar_Datos!P951,IF(Ingresar_Datos!$B$53="mm40",Ingresar_Datos!Q951,IF(Ingresar_Datos!$B$53="mm100",Ingresar_Datos!R951,"Conv.Inválida"))))))</f>
        <v/>
      </c>
    </row>
    <row r="69" spans="2:11" x14ac:dyDescent="0.3">
      <c r="B69" s="116">
        <f>IF(Ingresar_Datos!$B$53="cm10",Ingresar_Datos!M52,IF(Ingresar_Datos!$B$53="cm40",Ingresar_Datos!N52,IF(Ingresar_Datos!$B$53="cm100",Ingresar_Datos!O52,IF(Ingresar_Datos!$B$53="mm10",Ingresar_Datos!P52,IF(Ingresar_Datos!$B$53="mm40",Ingresar_Datos!Q52,IF(Ingresar_Datos!$B$53="mm100",Ingresar_Datos!R52,"Conv.Inválida"))))))</f>
        <v>13.932</v>
      </c>
      <c r="C69" s="116">
        <f>IF(Ingresar_Datos!$B$53="cm10",Ingresar_Datos!M152,IF(Ingresar_Datos!$B$53="cm40",Ingresar_Datos!N152,IF(Ingresar_Datos!$B$53="cm100",Ingresar_Datos!O152,IF(Ingresar_Datos!$B$53="mm10",Ingresar_Datos!P152,IF(Ingresar_Datos!$B$53="mm40",Ingresar_Datos!Q152,IF(Ingresar_Datos!$B$53="mm100",Ingresar_Datos!R152,"Conv.Inválida"))))))</f>
        <v>11.664000000000001</v>
      </c>
      <c r="D69" s="116">
        <f>IF(Ingresar_Datos!$B$53="cm10",Ingresar_Datos!M252,IF(Ingresar_Datos!$B$53="cm40",Ingresar_Datos!N252,IF(Ingresar_Datos!$B$53="cm100",Ingresar_Datos!O252,IF(Ingresar_Datos!$B$53="mm10",Ingresar_Datos!P252,IF(Ingresar_Datos!$B$53="mm40",Ingresar_Datos!Q252,IF(Ingresar_Datos!$B$53="mm100",Ingresar_Datos!R252,"Conv.Inválida"))))))</f>
        <v>14.256</v>
      </c>
      <c r="E69" s="116">
        <f>IF(Ingresar_Datos!$B$53="cm10",Ingresar_Datos!M352,IF(Ingresar_Datos!$B$53="cm40",Ingresar_Datos!N352,IF(Ingresar_Datos!$B$53="cm100",Ingresar_Datos!O352,IF(Ingresar_Datos!$B$53="mm10",Ingresar_Datos!P352,IF(Ingresar_Datos!$B$53="mm40",Ingresar_Datos!Q352,IF(Ingresar_Datos!$B$53="mm100",Ingresar_Datos!R352,"Conv.Inválida"))))))</f>
        <v>18.576000000000001</v>
      </c>
      <c r="F69" s="116">
        <f>IF(Ingresar_Datos!$B$53="cm10",Ingresar_Datos!M452,IF(Ingresar_Datos!$B$53="cm40",Ingresar_Datos!N452,IF(Ingresar_Datos!$B$53="cm100",Ingresar_Datos!O452,IF(Ingresar_Datos!$B$53="mm10",Ingresar_Datos!P452,IF(Ingresar_Datos!$B$53="mm40",Ingresar_Datos!Q452,IF(Ingresar_Datos!$B$53="mm100",Ingresar_Datos!R452,"Conv.Inválida"))))))</f>
        <v>15.552000000000001</v>
      </c>
      <c r="G69" s="116">
        <f>IF(Ingresar_Datos!$B$53="cm10",Ingresar_Datos!M552,IF(Ingresar_Datos!$B$53="cm40",Ingresar_Datos!N552,IF(Ingresar_Datos!$B$53="cm100",Ingresar_Datos!O552,IF(Ingresar_Datos!$B$53="mm10",Ingresar_Datos!P552,IF(Ingresar_Datos!$B$53="mm40",Ingresar_Datos!Q552,IF(Ingresar_Datos!$B$53="mm100",Ingresar_Datos!R552,"Conv.Inválida"))))))</f>
        <v>19.872000000000003</v>
      </c>
      <c r="H69" s="116">
        <f>IF(Ingresar_Datos!$B$53="cm10",Ingresar_Datos!M652,IF(Ingresar_Datos!$B$53="cm40",Ingresar_Datos!N652,IF(Ingresar_Datos!$B$53="cm100",Ingresar_Datos!O652,IF(Ingresar_Datos!$B$53="mm10",Ingresar_Datos!P652,IF(Ingresar_Datos!$B$53="mm40",Ingresar_Datos!Q652,IF(Ingresar_Datos!$B$53="mm100",Ingresar_Datos!R652,"Conv.Inválida"))))))</f>
        <v>12.959999999999999</v>
      </c>
      <c r="I69" s="116">
        <f>IF(Ingresar_Datos!$B$53="cm10",Ingresar_Datos!M752,IF(Ingresar_Datos!$B$53="cm40",Ingresar_Datos!N752,IF(Ingresar_Datos!$B$53="cm100",Ingresar_Datos!O752,IF(Ingresar_Datos!$B$53="mm10",Ingresar_Datos!P752,IF(Ingresar_Datos!$B$53="mm40",Ingresar_Datos!Q752,IF(Ingresar_Datos!$B$53="mm100",Ingresar_Datos!R752,"Conv.Inválida"))))))</f>
        <v>145.584</v>
      </c>
      <c r="J69" s="116" t="str">
        <f>IF(Ingresar_Datos!$B$53="cm10",Ingresar_Datos!M852,IF(Ingresar_Datos!$B$53="cm40",Ingresar_Datos!N852,IF(Ingresar_Datos!$B$53="cm100",Ingresar_Datos!O852,IF(Ingresar_Datos!$B$53="mm10",Ingresar_Datos!P852,IF(Ingresar_Datos!$B$53="mm40",Ingresar_Datos!Q852,IF(Ingresar_Datos!$B$53="mm100",Ingresar_Datos!R852,"Conv.Inválida"))))))</f>
        <v/>
      </c>
      <c r="K69" s="116" t="str">
        <f>IF(Ingresar_Datos!$B$53="cm10",Ingresar_Datos!M952,IF(Ingresar_Datos!$B$53="cm40",Ingresar_Datos!N952,IF(Ingresar_Datos!$B$53="cm100",Ingresar_Datos!O952,IF(Ingresar_Datos!$B$53="mm10",Ingresar_Datos!P952,IF(Ingresar_Datos!$B$53="mm40",Ingresar_Datos!Q952,IF(Ingresar_Datos!$B$53="mm100",Ingresar_Datos!R952,"Conv.Inválida"))))))</f>
        <v/>
      </c>
    </row>
    <row r="70" spans="2:11" x14ac:dyDescent="0.3">
      <c r="B70" s="116">
        <f>IF(Ingresar_Datos!$B$53="cm10",Ingresar_Datos!M53,IF(Ingresar_Datos!$B$53="cm40",Ingresar_Datos!N53,IF(Ingresar_Datos!$B$53="cm100",Ingresar_Datos!O53,IF(Ingresar_Datos!$B$53="mm10",Ingresar_Datos!P53,IF(Ingresar_Datos!$B$53="mm40",Ingresar_Datos!Q53,IF(Ingresar_Datos!$B$53="mm100",Ingresar_Datos!R53,"Conv.Inválida"))))))</f>
        <v>103.61879999999999</v>
      </c>
      <c r="C70" s="116">
        <f>IF(Ingresar_Datos!$B$53="cm10",Ingresar_Datos!M153,IF(Ingresar_Datos!$B$53="cm40",Ingresar_Datos!N153,IF(Ingresar_Datos!$B$53="cm100",Ingresar_Datos!O153,IF(Ingresar_Datos!$B$53="mm10",Ingresar_Datos!P153,IF(Ingresar_Datos!$B$53="mm40",Ingresar_Datos!Q153,IF(Ingresar_Datos!$B$53="mm100",Ingresar_Datos!R153,"Conv.Inválida"))))))</f>
        <v>101.69280000000001</v>
      </c>
      <c r="D70" s="116">
        <f>IF(Ingresar_Datos!$B$53="cm10",Ingresar_Datos!M253,IF(Ingresar_Datos!$B$53="cm40",Ingresar_Datos!N253,IF(Ingresar_Datos!$B$53="cm100",Ingresar_Datos!O253,IF(Ingresar_Datos!$B$53="mm10",Ingresar_Datos!P253,IF(Ingresar_Datos!$B$53="mm40",Ingresar_Datos!Q253,IF(Ingresar_Datos!$B$53="mm100",Ingresar_Datos!R253,"Conv.Inválida"))))))</f>
        <v>101.69280000000001</v>
      </c>
      <c r="E70" s="116">
        <f>IF(Ingresar_Datos!$B$53="cm10",Ingresar_Datos!M353,IF(Ingresar_Datos!$B$53="cm40",Ingresar_Datos!N353,IF(Ingresar_Datos!$B$53="cm100",Ingresar_Datos!O353,IF(Ingresar_Datos!$B$53="mm10",Ingresar_Datos!P353,IF(Ingresar_Datos!$B$53="mm40",Ingresar_Datos!Q353,IF(Ingresar_Datos!$B$53="mm100",Ingresar_Datos!R353,"Conv.Inválida"))))))</f>
        <v>132.50880000000001</v>
      </c>
      <c r="F70" s="116">
        <f>IF(Ingresar_Datos!$B$53="cm10",Ingresar_Datos!M453,IF(Ingresar_Datos!$B$53="cm40",Ingresar_Datos!N453,IF(Ingresar_Datos!$B$53="cm100",Ingresar_Datos!O453,IF(Ingresar_Datos!$B$53="mm10",Ingresar_Datos!P453,IF(Ingresar_Datos!$B$53="mm40",Ingresar_Datos!Q453,IF(Ingresar_Datos!$B$53="mm100",Ingresar_Datos!R453,"Conv.Inválida"))))))</f>
        <v>123.26400000000001</v>
      </c>
      <c r="G70" s="116">
        <f>IF(Ingresar_Datos!$B$53="cm10",Ingresar_Datos!M553,IF(Ingresar_Datos!$B$53="cm40",Ingresar_Datos!N553,IF(Ingresar_Datos!$B$53="cm100",Ingresar_Datos!O553,IF(Ingresar_Datos!$B$53="mm10",Ingresar_Datos!P553,IF(Ingresar_Datos!$B$53="mm40",Ingresar_Datos!Q553,IF(Ingresar_Datos!$B$53="mm100",Ingresar_Datos!R553,"Conv.Inválida"))))))</f>
        <v>141.75360000000001</v>
      </c>
      <c r="H70" s="116">
        <f>IF(Ingresar_Datos!$B$53="cm10",Ingresar_Datos!M653,IF(Ingresar_Datos!$B$53="cm40",Ingresar_Datos!N653,IF(Ingresar_Datos!$B$53="cm100",Ingresar_Datos!O653,IF(Ingresar_Datos!$B$53="mm10",Ingresar_Datos!P653,IF(Ingresar_Datos!$B$53="mm40",Ingresar_Datos!Q653,IF(Ingresar_Datos!$B$53="mm100",Ingresar_Datos!R653,"Conv.Inválida"))))))</f>
        <v>101.69280000000001</v>
      </c>
      <c r="I70" s="116">
        <f>IF(Ingresar_Datos!$B$53="cm10",Ingresar_Datos!M753,IF(Ingresar_Datos!$B$53="cm40",Ingresar_Datos!N753,IF(Ingresar_Datos!$B$53="cm100",Ingresar_Datos!O753,IF(Ingresar_Datos!$B$53="mm10",Ingresar_Datos!P753,IF(Ingresar_Datos!$B$53="mm40",Ingresar_Datos!Q753,IF(Ingresar_Datos!$B$53="mm100",Ingresar_Datos!R753,"Conv.Inválida"))))))</f>
        <v>92.88000000000001</v>
      </c>
      <c r="J70" s="116" t="str">
        <f>IF(Ingresar_Datos!$B$53="cm10",Ingresar_Datos!M853,IF(Ingresar_Datos!$B$53="cm40",Ingresar_Datos!N853,IF(Ingresar_Datos!$B$53="cm100",Ingresar_Datos!O853,IF(Ingresar_Datos!$B$53="mm10",Ingresar_Datos!P853,IF(Ingresar_Datos!$B$53="mm40",Ingresar_Datos!Q853,IF(Ingresar_Datos!$B$53="mm100",Ingresar_Datos!R853,"Conv.Inválida"))))))</f>
        <v/>
      </c>
      <c r="K70" s="116" t="str">
        <f>IF(Ingresar_Datos!$B$53="cm10",Ingresar_Datos!M953,IF(Ingresar_Datos!$B$53="cm40",Ingresar_Datos!N953,IF(Ingresar_Datos!$B$53="cm100",Ingresar_Datos!O953,IF(Ingresar_Datos!$B$53="mm10",Ingresar_Datos!P953,IF(Ingresar_Datos!$B$53="mm40",Ingresar_Datos!Q953,IF(Ingresar_Datos!$B$53="mm100",Ingresar_Datos!R953,"Conv.Inválida"))))))</f>
        <v/>
      </c>
    </row>
    <row r="71" spans="2:11" x14ac:dyDescent="0.3">
      <c r="B71" s="116">
        <f>IF(Ingresar_Datos!$B$53="cm10",Ingresar_Datos!M54,IF(Ingresar_Datos!$B$53="cm40",Ingresar_Datos!N54,IF(Ingresar_Datos!$B$53="cm100",Ingresar_Datos!O54,IF(Ingresar_Datos!$B$53="mm10",Ingresar_Datos!P54,IF(Ingresar_Datos!$B$53="mm40",Ingresar_Datos!Q54,IF(Ingresar_Datos!$B$53="mm100",Ingresar_Datos!R54,"Conv.Inválida"))))))</f>
        <v>114.0192</v>
      </c>
      <c r="C71" s="116">
        <f>IF(Ingresar_Datos!$B$53="cm10",Ingresar_Datos!M154,IF(Ingresar_Datos!$B$53="cm40",Ingresar_Datos!N154,IF(Ingresar_Datos!$B$53="cm100",Ingresar_Datos!O154,IF(Ingresar_Datos!$B$53="mm10",Ingresar_Datos!P154,IF(Ingresar_Datos!$B$53="mm40",Ingresar_Datos!Q154,IF(Ingresar_Datos!$B$53="mm100",Ingresar_Datos!R154,"Conv.Inválida"))))))</f>
        <v>110.93759999999999</v>
      </c>
      <c r="D71" s="116">
        <f>IF(Ingresar_Datos!$B$53="cm10",Ingresar_Datos!M254,IF(Ingresar_Datos!$B$53="cm40",Ingresar_Datos!N254,IF(Ingresar_Datos!$B$53="cm100",Ingresar_Datos!O254,IF(Ingresar_Datos!$B$53="mm10",Ingresar_Datos!P254,IF(Ingresar_Datos!$B$53="mm40",Ingresar_Datos!Q254,IF(Ingresar_Datos!$B$53="mm100",Ingresar_Datos!R254,"Conv.Inválida"))))))</f>
        <v>107.08559999999999</v>
      </c>
      <c r="E71" s="116">
        <f>IF(Ingresar_Datos!$B$53="cm10",Ingresar_Datos!M354,IF(Ingresar_Datos!$B$53="cm40",Ingresar_Datos!N354,IF(Ingresar_Datos!$B$53="cm100",Ingresar_Datos!O354,IF(Ingresar_Datos!$B$53="mm10",Ingresar_Datos!P354,IF(Ingresar_Datos!$B$53="mm40",Ingresar_Datos!Q354,IF(Ingresar_Datos!$B$53="mm100",Ingresar_Datos!R354,"Conv.Inválida"))))))</f>
        <v>132.50880000000001</v>
      </c>
      <c r="F71" s="116">
        <f>IF(Ingresar_Datos!$B$53="cm10",Ingresar_Datos!M454,IF(Ingresar_Datos!$B$53="cm40",Ingresar_Datos!N454,IF(Ingresar_Datos!$B$53="cm100",Ingresar_Datos!O454,IF(Ingresar_Datos!$B$53="mm10",Ingresar_Datos!P454,IF(Ingresar_Datos!$B$53="mm40",Ingresar_Datos!Q454,IF(Ingresar_Datos!$B$53="mm100",Ingresar_Datos!R454,"Conv.Inválida"))))))</f>
        <v>132.50880000000001</v>
      </c>
      <c r="G71" s="116">
        <f>IF(Ingresar_Datos!$B$53="cm10",Ingresar_Datos!M554,IF(Ingresar_Datos!$B$53="cm40",Ingresar_Datos!N554,IF(Ingresar_Datos!$B$53="cm100",Ingresar_Datos!O554,IF(Ingresar_Datos!$B$53="mm10",Ingresar_Datos!P554,IF(Ingresar_Datos!$B$53="mm40",Ingresar_Datos!Q554,IF(Ingresar_Datos!$B$53="mm100",Ingresar_Datos!R554,"Conv.Inválida"))))))</f>
        <v>141.75360000000001</v>
      </c>
      <c r="H71" s="116">
        <f>IF(Ingresar_Datos!$B$53="cm10",Ingresar_Datos!M654,IF(Ingresar_Datos!$B$53="cm40",Ingresar_Datos!N654,IF(Ingresar_Datos!$B$53="cm100",Ingresar_Datos!O654,IF(Ingresar_Datos!$B$53="mm10",Ingresar_Datos!P654,IF(Ingresar_Datos!$B$53="mm40",Ingresar_Datos!Q654,IF(Ingresar_Datos!$B$53="mm100",Ingresar_Datos!R654,"Conv.Inválida"))))))</f>
        <v>101.69280000000001</v>
      </c>
      <c r="I71" s="116">
        <f>IF(Ingresar_Datos!$B$53="cm10",Ingresar_Datos!M754,IF(Ingresar_Datos!$B$53="cm40",Ingresar_Datos!N754,IF(Ingresar_Datos!$B$53="cm100",Ingresar_Datos!O754,IF(Ingresar_Datos!$B$53="mm10",Ingresar_Datos!P754,IF(Ingresar_Datos!$B$53="mm40",Ingresar_Datos!Q754,IF(Ingresar_Datos!$B$53="mm100",Ingresar_Datos!R754,"Conv.Inválida"))))))</f>
        <v>92.88000000000001</v>
      </c>
      <c r="J71" s="116" t="str">
        <f>IF(Ingresar_Datos!$B$53="cm10",Ingresar_Datos!M854,IF(Ingresar_Datos!$B$53="cm40",Ingresar_Datos!N854,IF(Ingresar_Datos!$B$53="cm100",Ingresar_Datos!O854,IF(Ingresar_Datos!$B$53="mm10",Ingresar_Datos!P854,IF(Ingresar_Datos!$B$53="mm40",Ingresar_Datos!Q854,IF(Ingresar_Datos!$B$53="mm100",Ingresar_Datos!R854,"Conv.Inválida"))))))</f>
        <v/>
      </c>
      <c r="K71" s="116" t="str">
        <f>IF(Ingresar_Datos!$B$53="cm10",Ingresar_Datos!M954,IF(Ingresar_Datos!$B$53="cm40",Ingresar_Datos!N954,IF(Ingresar_Datos!$B$53="cm100",Ingresar_Datos!O954,IF(Ingresar_Datos!$B$53="mm10",Ingresar_Datos!P954,IF(Ingresar_Datos!$B$53="mm40",Ingresar_Datos!Q954,IF(Ingresar_Datos!$B$53="mm100",Ingresar_Datos!R954,"Conv.Inválida"))))))</f>
        <v/>
      </c>
    </row>
    <row r="72" spans="2:11" x14ac:dyDescent="0.3">
      <c r="B72" s="116">
        <f>IF(Ingresar_Datos!$B$53="cm10",Ingresar_Datos!M55,IF(Ingresar_Datos!$B$53="cm40",Ingresar_Datos!N55,IF(Ingresar_Datos!$B$53="cm100",Ingresar_Datos!O55,IF(Ingresar_Datos!$B$53="mm10",Ingresar_Datos!P55,IF(Ingresar_Datos!$B$53="mm40",Ingresar_Datos!Q55,IF(Ingresar_Datos!$B$53="mm100",Ingresar_Datos!R55,"Conv.Inválida"))))))</f>
        <v>114.78959999999999</v>
      </c>
      <c r="C72" s="116">
        <f>IF(Ingresar_Datos!$B$53="cm10",Ingresar_Datos!M155,IF(Ingresar_Datos!$B$53="cm40",Ingresar_Datos!N155,IF(Ingresar_Datos!$B$53="cm100",Ingresar_Datos!O155,IF(Ingresar_Datos!$B$53="mm10",Ingresar_Datos!P155,IF(Ingresar_Datos!$B$53="mm40",Ingresar_Datos!Q155,IF(Ingresar_Datos!$B$53="mm100",Ingresar_Datos!R155,"Conv.Inválida"))))))</f>
        <v>110.93759999999999</v>
      </c>
      <c r="D72" s="116">
        <f>IF(Ingresar_Datos!$B$53="cm10",Ingresar_Datos!M255,IF(Ingresar_Datos!$B$53="cm40",Ingresar_Datos!N255,IF(Ingresar_Datos!$B$53="cm100",Ingresar_Datos!O255,IF(Ingresar_Datos!$B$53="mm10",Ingresar_Datos!P255,IF(Ingresar_Datos!$B$53="mm40",Ingresar_Datos!Q255,IF(Ingresar_Datos!$B$53="mm100",Ingresar_Datos!R255,"Conv.Inválida"))))))</f>
        <v>110.93759999999999</v>
      </c>
      <c r="E72" s="116">
        <f>IF(Ingresar_Datos!$B$53="cm10",Ingresar_Datos!M355,IF(Ingresar_Datos!$B$53="cm40",Ingresar_Datos!N355,IF(Ingresar_Datos!$B$53="cm100",Ingresar_Datos!O355,IF(Ingresar_Datos!$B$53="mm10",Ingresar_Datos!P355,IF(Ingresar_Datos!$B$53="mm40",Ingresar_Datos!Q355,IF(Ingresar_Datos!$B$53="mm100",Ingresar_Datos!R355,"Conv.Inválida"))))))</f>
        <v>140.21280000000002</v>
      </c>
      <c r="F72" s="116">
        <f>IF(Ingresar_Datos!$B$53="cm10",Ingresar_Datos!M455,IF(Ingresar_Datos!$B$53="cm40",Ingresar_Datos!N455,IF(Ingresar_Datos!$B$53="cm100",Ingresar_Datos!O455,IF(Ingresar_Datos!$B$53="mm10",Ingresar_Datos!P455,IF(Ingresar_Datos!$B$53="mm40",Ingresar_Datos!Q455,IF(Ingresar_Datos!$B$53="mm100",Ingresar_Datos!R455,"Conv.Inválida"))))))</f>
        <v>132.50880000000001</v>
      </c>
      <c r="G72" s="116">
        <f>IF(Ingresar_Datos!$B$53="cm10",Ingresar_Datos!M555,IF(Ingresar_Datos!$B$53="cm40",Ingresar_Datos!N555,IF(Ingresar_Datos!$B$53="cm100",Ingresar_Datos!O555,IF(Ingresar_Datos!$B$53="mm10",Ingresar_Datos!P555,IF(Ingresar_Datos!$B$53="mm40",Ingresar_Datos!Q555,IF(Ingresar_Datos!$B$53="mm100",Ingresar_Datos!R555,"Conv.Inválida"))))))</f>
        <v>154.07999999999998</v>
      </c>
      <c r="H72" s="116">
        <f>IF(Ingresar_Datos!$B$53="cm10",Ingresar_Datos!M655,IF(Ingresar_Datos!$B$53="cm40",Ingresar_Datos!N655,IF(Ingresar_Datos!$B$53="cm100",Ingresar_Datos!O655,IF(Ingresar_Datos!$B$53="mm10",Ingresar_Datos!P655,IF(Ingresar_Datos!$B$53="mm40",Ingresar_Datos!Q655,IF(Ingresar_Datos!$B$53="mm100",Ingresar_Datos!R655,"Conv.Inválida"))))))</f>
        <v>110.93759999999999</v>
      </c>
      <c r="I72" s="116">
        <f>IF(Ingresar_Datos!$B$53="cm10",Ingresar_Datos!M755,IF(Ingresar_Datos!$B$53="cm40",Ingresar_Datos!N755,IF(Ingresar_Datos!$B$53="cm100",Ingresar_Datos!O755,IF(Ingresar_Datos!$B$53="mm10",Ingresar_Datos!P755,IF(Ingresar_Datos!$B$53="mm40",Ingresar_Datos!Q755,IF(Ingresar_Datos!$B$53="mm100",Ingresar_Datos!R755,"Conv.Inválida"))))))</f>
        <v>92.88000000000001</v>
      </c>
      <c r="J72" s="116" t="str">
        <f>IF(Ingresar_Datos!$B$53="cm10",Ingresar_Datos!M855,IF(Ingresar_Datos!$B$53="cm40",Ingresar_Datos!N855,IF(Ingresar_Datos!$B$53="cm100",Ingresar_Datos!O855,IF(Ingresar_Datos!$B$53="mm10",Ingresar_Datos!P855,IF(Ingresar_Datos!$B$53="mm40",Ingresar_Datos!Q855,IF(Ingresar_Datos!$B$53="mm100",Ingresar_Datos!R855,"Conv.Inválida"))))))</f>
        <v/>
      </c>
      <c r="K72" s="116" t="str">
        <f>IF(Ingresar_Datos!$B$53="cm10",Ingresar_Datos!M955,IF(Ingresar_Datos!$B$53="cm40",Ingresar_Datos!N955,IF(Ingresar_Datos!$B$53="cm100",Ingresar_Datos!O955,IF(Ingresar_Datos!$B$53="mm10",Ingresar_Datos!P955,IF(Ingresar_Datos!$B$53="mm40",Ingresar_Datos!Q955,IF(Ingresar_Datos!$B$53="mm100",Ingresar_Datos!R955,"Conv.Inválida"))))))</f>
        <v/>
      </c>
    </row>
    <row r="73" spans="2:11" x14ac:dyDescent="0.3">
      <c r="B73" s="116">
        <f>IF(Ingresar_Datos!$B$53="cm10",Ingresar_Datos!M56,IF(Ingresar_Datos!$B$53="cm40",Ingresar_Datos!N56,IF(Ingresar_Datos!$B$53="cm100",Ingresar_Datos!O56,IF(Ingresar_Datos!$B$53="mm10",Ingresar_Datos!P56,IF(Ingresar_Datos!$B$53="mm40",Ingresar_Datos!Q56,IF(Ingresar_Datos!$B$53="mm100",Ingresar_Datos!R56,"Conv.Inválida"))))))</f>
        <v>123.26400000000001</v>
      </c>
      <c r="C73" s="116">
        <f>IF(Ingresar_Datos!$B$53="cm10",Ingresar_Datos!M156,IF(Ingresar_Datos!$B$53="cm40",Ingresar_Datos!N156,IF(Ingresar_Datos!$B$53="cm100",Ingresar_Datos!O156,IF(Ingresar_Datos!$B$53="mm10",Ingresar_Datos!P156,IF(Ingresar_Datos!$B$53="mm40",Ingresar_Datos!Q156,IF(Ingresar_Datos!$B$53="mm100",Ingresar_Datos!R156,"Conv.Inválida"))))))</f>
        <v>120.1824</v>
      </c>
      <c r="D73" s="116">
        <f>IF(Ingresar_Datos!$B$53="cm10",Ingresar_Datos!M256,IF(Ingresar_Datos!$B$53="cm40",Ingresar_Datos!N256,IF(Ingresar_Datos!$B$53="cm100",Ingresar_Datos!O256,IF(Ingresar_Datos!$B$53="mm10",Ingresar_Datos!P256,IF(Ingresar_Datos!$B$53="mm40",Ingresar_Datos!Q256,IF(Ingresar_Datos!$B$53="mm100",Ingresar_Datos!R256,"Conv.Inválida"))))))</f>
        <v>110.93759999999999</v>
      </c>
      <c r="E73" s="116">
        <f>IF(Ingresar_Datos!$B$53="cm10",Ingresar_Datos!M356,IF(Ingresar_Datos!$B$53="cm40",Ingresar_Datos!N356,IF(Ingresar_Datos!$B$53="cm100",Ingresar_Datos!O356,IF(Ingresar_Datos!$B$53="mm10",Ingresar_Datos!P356,IF(Ingresar_Datos!$B$53="mm40",Ingresar_Datos!Q356,IF(Ingresar_Datos!$B$53="mm100",Ingresar_Datos!R356,"Conv.Inválida"))))))</f>
        <v>149.07239999999999</v>
      </c>
      <c r="F73" s="116">
        <f>IF(Ingresar_Datos!$B$53="cm10",Ingresar_Datos!M456,IF(Ingresar_Datos!$B$53="cm40",Ingresar_Datos!N456,IF(Ingresar_Datos!$B$53="cm100",Ingresar_Datos!O456,IF(Ingresar_Datos!$B$53="mm10",Ingresar_Datos!P456,IF(Ingresar_Datos!$B$53="mm40",Ingresar_Datos!Q456,IF(Ingresar_Datos!$B$53="mm100",Ingresar_Datos!R456,"Conv.Inválida"))))))</f>
        <v>132.50880000000001</v>
      </c>
      <c r="G73" s="116">
        <f>IF(Ingresar_Datos!$B$53="cm10",Ingresar_Datos!M556,IF(Ingresar_Datos!$B$53="cm40",Ingresar_Datos!N556,IF(Ingresar_Datos!$B$53="cm100",Ingresar_Datos!O556,IF(Ingresar_Datos!$B$53="mm10",Ingresar_Datos!P556,IF(Ingresar_Datos!$B$53="mm40",Ingresar_Datos!Q556,IF(Ingresar_Datos!$B$53="mm100",Ingresar_Datos!R556,"Conv.Inválida"))))))</f>
        <v>154.07999999999998</v>
      </c>
      <c r="H73" s="116">
        <f>IF(Ingresar_Datos!$B$53="cm10",Ingresar_Datos!M656,IF(Ingresar_Datos!$B$53="cm40",Ingresar_Datos!N656,IF(Ingresar_Datos!$B$53="cm100",Ingresar_Datos!O656,IF(Ingresar_Datos!$B$53="mm10",Ingresar_Datos!P656,IF(Ingresar_Datos!$B$53="mm40",Ingresar_Datos!Q656,IF(Ingresar_Datos!$B$53="mm100",Ingresar_Datos!R656,"Conv.Inválida"))))))</f>
        <v>110.93759999999999</v>
      </c>
      <c r="I73" s="116">
        <f>IF(Ingresar_Datos!$B$53="cm10",Ingresar_Datos!M756,IF(Ingresar_Datos!$B$53="cm40",Ingresar_Datos!N756,IF(Ingresar_Datos!$B$53="cm100",Ingresar_Datos!O756,IF(Ingresar_Datos!$B$53="mm10",Ingresar_Datos!P756,IF(Ingresar_Datos!$B$53="mm40",Ingresar_Datos!Q756,IF(Ingresar_Datos!$B$53="mm100",Ingresar_Datos!R756,"Conv.Inválida"))))))</f>
        <v>99.360000000000014</v>
      </c>
      <c r="J73" s="116" t="str">
        <f>IF(Ingresar_Datos!$B$53="cm10",Ingresar_Datos!M856,IF(Ingresar_Datos!$B$53="cm40",Ingresar_Datos!N856,IF(Ingresar_Datos!$B$53="cm100",Ingresar_Datos!O856,IF(Ingresar_Datos!$B$53="mm10",Ingresar_Datos!P856,IF(Ingresar_Datos!$B$53="mm40",Ingresar_Datos!Q856,IF(Ingresar_Datos!$B$53="mm100",Ingresar_Datos!R856,"Conv.Inválida"))))))</f>
        <v/>
      </c>
      <c r="K73" s="116" t="str">
        <f>IF(Ingresar_Datos!$B$53="cm10",Ingresar_Datos!M956,IF(Ingresar_Datos!$B$53="cm40",Ingresar_Datos!N956,IF(Ingresar_Datos!$B$53="cm100",Ingresar_Datos!O956,IF(Ingresar_Datos!$B$53="mm10",Ingresar_Datos!P956,IF(Ingresar_Datos!$B$53="mm40",Ingresar_Datos!Q956,IF(Ingresar_Datos!$B$53="mm100",Ingresar_Datos!R956,"Conv.Inválida"))))))</f>
        <v/>
      </c>
    </row>
    <row r="74" spans="2:11" x14ac:dyDescent="0.3">
      <c r="B74" s="116">
        <f>IF(Ingresar_Datos!$B$53="cm10",Ingresar_Datos!M57,IF(Ingresar_Datos!$B$53="cm40",Ingresar_Datos!N57,IF(Ingresar_Datos!$B$53="cm100",Ingresar_Datos!O57,IF(Ingresar_Datos!$B$53="mm10",Ingresar_Datos!P57,IF(Ingresar_Datos!$B$53="mm40",Ingresar_Datos!Q57,IF(Ingresar_Datos!$B$53="mm100",Ingresar_Datos!R57,"Conv.Inválida"))))))</f>
        <v>123.26400000000001</v>
      </c>
      <c r="C74" s="116">
        <f>IF(Ingresar_Datos!$B$53="cm10",Ingresar_Datos!M157,IF(Ingresar_Datos!$B$53="cm40",Ingresar_Datos!N157,IF(Ingresar_Datos!$B$53="cm100",Ingresar_Datos!O157,IF(Ingresar_Datos!$B$53="mm10",Ingresar_Datos!P157,IF(Ingresar_Datos!$B$53="mm40",Ingresar_Datos!Q157,IF(Ingresar_Datos!$B$53="mm100",Ingresar_Datos!R157,"Conv.Inválida"))))))</f>
        <v>123.26400000000001</v>
      </c>
      <c r="D74" s="116">
        <f>IF(Ingresar_Datos!$B$53="cm10",Ingresar_Datos!M257,IF(Ingresar_Datos!$B$53="cm40",Ingresar_Datos!N257,IF(Ingresar_Datos!$B$53="cm100",Ingresar_Datos!O257,IF(Ingresar_Datos!$B$53="mm10",Ingresar_Datos!P257,IF(Ingresar_Datos!$B$53="mm40",Ingresar_Datos!Q257,IF(Ingresar_Datos!$B$53="mm100",Ingresar_Datos!R257,"Conv.Inválida"))))))</f>
        <v>110.93759999999999</v>
      </c>
      <c r="E74" s="116">
        <f>IF(Ingresar_Datos!$B$53="cm10",Ingresar_Datos!M357,IF(Ingresar_Datos!$B$53="cm40",Ingresar_Datos!N357,IF(Ingresar_Datos!$B$53="cm100",Ingresar_Datos!O357,IF(Ingresar_Datos!$B$53="mm10",Ingresar_Datos!P357,IF(Ingresar_Datos!$B$53="mm40",Ingresar_Datos!Q357,IF(Ingresar_Datos!$B$53="mm100",Ingresar_Datos!R357,"Conv.Inválida"))))))</f>
        <v>153.30959999999999</v>
      </c>
      <c r="F74" s="116">
        <f>IF(Ingresar_Datos!$B$53="cm10",Ingresar_Datos!M457,IF(Ingresar_Datos!$B$53="cm40",Ingresar_Datos!N457,IF(Ingresar_Datos!$B$53="cm100",Ingresar_Datos!O457,IF(Ingresar_Datos!$B$53="mm10",Ingresar_Datos!P457,IF(Ingresar_Datos!$B$53="mm40",Ingresar_Datos!Q457,IF(Ingresar_Datos!$B$53="mm100",Ingresar_Datos!R457,"Conv.Inválida"))))))</f>
        <v>141.75360000000001</v>
      </c>
      <c r="G74" s="116">
        <f>IF(Ingresar_Datos!$B$53="cm10",Ingresar_Datos!M557,IF(Ingresar_Datos!$B$53="cm40",Ingresar_Datos!N557,IF(Ingresar_Datos!$B$53="cm100",Ingresar_Datos!O557,IF(Ingresar_Datos!$B$53="mm10",Ingresar_Datos!P557,IF(Ingresar_Datos!$B$53="mm40",Ingresar_Datos!Q557,IF(Ingresar_Datos!$B$53="mm100",Ingresar_Datos!R557,"Conv.Inválida"))))))</f>
        <v>160.2432</v>
      </c>
      <c r="H74" s="116">
        <f>IF(Ingresar_Datos!$B$53="cm10",Ingresar_Datos!M657,IF(Ingresar_Datos!$B$53="cm40",Ingresar_Datos!N657,IF(Ingresar_Datos!$B$53="cm100",Ingresar_Datos!O657,IF(Ingresar_Datos!$B$53="mm10",Ingresar_Datos!P657,IF(Ingresar_Datos!$B$53="mm40",Ingresar_Datos!Q657,IF(Ingresar_Datos!$B$53="mm100",Ingresar_Datos!R657,"Conv.Inválida"))))))</f>
        <v>123.26400000000001</v>
      </c>
      <c r="I74" s="116">
        <f>IF(Ingresar_Datos!$B$53="cm10",Ingresar_Datos!M757,IF(Ingresar_Datos!$B$53="cm40",Ingresar_Datos!N757,IF(Ingresar_Datos!$B$53="cm100",Ingresar_Datos!O757,IF(Ingresar_Datos!$B$53="mm10",Ingresar_Datos!P757,IF(Ingresar_Datos!$B$53="mm40",Ingresar_Datos!Q757,IF(Ingresar_Datos!$B$53="mm100",Ingresar_Datos!R757,"Conv.Inválida"))))))</f>
        <v>101.52</v>
      </c>
      <c r="J74" s="116" t="str">
        <f>IF(Ingresar_Datos!$B$53="cm10",Ingresar_Datos!M857,IF(Ingresar_Datos!$B$53="cm40",Ingresar_Datos!N857,IF(Ingresar_Datos!$B$53="cm100",Ingresar_Datos!O857,IF(Ingresar_Datos!$B$53="mm10",Ingresar_Datos!P857,IF(Ingresar_Datos!$B$53="mm40",Ingresar_Datos!Q857,IF(Ingresar_Datos!$B$53="mm100",Ingresar_Datos!R857,"Conv.Inválida"))))))</f>
        <v/>
      </c>
      <c r="K74" s="116" t="str">
        <f>IF(Ingresar_Datos!$B$53="cm10",Ingresar_Datos!M957,IF(Ingresar_Datos!$B$53="cm40",Ingresar_Datos!N957,IF(Ingresar_Datos!$B$53="cm100",Ingresar_Datos!O957,IF(Ingresar_Datos!$B$53="mm10",Ingresar_Datos!P957,IF(Ingresar_Datos!$B$53="mm40",Ingresar_Datos!Q957,IF(Ingresar_Datos!$B$53="mm100",Ingresar_Datos!R957,"Conv.Inválida"))))))</f>
        <v/>
      </c>
    </row>
    <row r="75" spans="2:11" x14ac:dyDescent="0.3">
      <c r="B75" s="116">
        <f>IF(Ingresar_Datos!$B$53="cm10",Ingresar_Datos!M58,IF(Ingresar_Datos!$B$53="cm40",Ingresar_Datos!N58,IF(Ingresar_Datos!$B$53="cm100",Ingresar_Datos!O58,IF(Ingresar_Datos!$B$53="mm10",Ingresar_Datos!P58,IF(Ingresar_Datos!$B$53="mm40",Ingresar_Datos!Q58,IF(Ingresar_Datos!$B$53="mm100",Ingresar_Datos!R58,"Conv.Inválida"))))))</f>
        <v>132.50880000000001</v>
      </c>
      <c r="C75" s="116">
        <f>IF(Ingresar_Datos!$B$53="cm10",Ingresar_Datos!M158,IF(Ingresar_Datos!$B$53="cm40",Ingresar_Datos!N158,IF(Ingresar_Datos!$B$53="cm100",Ingresar_Datos!O158,IF(Ingresar_Datos!$B$53="mm10",Ingresar_Datos!P158,IF(Ingresar_Datos!$B$53="mm40",Ingresar_Datos!Q158,IF(Ingresar_Datos!$B$53="mm100",Ingresar_Datos!R158,"Conv.Inválida"))))))</f>
        <v>124.8048</v>
      </c>
      <c r="D75" s="116">
        <f>IF(Ingresar_Datos!$B$53="cm10",Ingresar_Datos!M258,IF(Ingresar_Datos!$B$53="cm40",Ingresar_Datos!N258,IF(Ingresar_Datos!$B$53="cm100",Ingresar_Datos!O258,IF(Ingresar_Datos!$B$53="mm10",Ingresar_Datos!P258,IF(Ingresar_Datos!$B$53="mm40",Ingresar_Datos!Q258,IF(Ingresar_Datos!$B$53="mm100",Ingresar_Datos!R258,"Conv.Inválida"))))))</f>
        <v>125.19</v>
      </c>
      <c r="E75" s="116">
        <f>IF(Ingresar_Datos!$B$53="cm10",Ingresar_Datos!M358,IF(Ingresar_Datos!$B$53="cm40",Ingresar_Datos!N358,IF(Ingresar_Datos!$B$53="cm100",Ingresar_Datos!O358,IF(Ingresar_Datos!$B$53="mm10",Ingresar_Datos!P358,IF(Ingresar_Datos!$B$53="mm40",Ingresar_Datos!Q358,IF(Ingresar_Datos!$B$53="mm100",Ingresar_Datos!R358,"Conv.Inválida"))))))</f>
        <v>154.07999999999998</v>
      </c>
      <c r="F75" s="116">
        <f>IF(Ingresar_Datos!$B$53="cm10",Ingresar_Datos!M458,IF(Ingresar_Datos!$B$53="cm40",Ingresar_Datos!N458,IF(Ingresar_Datos!$B$53="cm100",Ingresar_Datos!O458,IF(Ingresar_Datos!$B$53="mm10",Ingresar_Datos!P458,IF(Ingresar_Datos!$B$53="mm40",Ingresar_Datos!Q458,IF(Ingresar_Datos!$B$53="mm100",Ingresar_Datos!R458,"Conv.Inválida"))))))</f>
        <v>149.45759999999999</v>
      </c>
      <c r="G75" s="116">
        <f>IF(Ingresar_Datos!$B$53="cm10",Ingresar_Datos!M558,IF(Ingresar_Datos!$B$53="cm40",Ingresar_Datos!N558,IF(Ingresar_Datos!$B$53="cm100",Ingresar_Datos!O558,IF(Ingresar_Datos!$B$53="mm10",Ingresar_Datos!P558,IF(Ingresar_Datos!$B$53="mm40",Ingresar_Datos!Q558,IF(Ingresar_Datos!$B$53="mm100",Ingresar_Datos!R558,"Conv.Inválida"))))))</f>
        <v>160.2432</v>
      </c>
      <c r="H75" s="116">
        <f>IF(Ingresar_Datos!$B$53="cm10",Ingresar_Datos!M658,IF(Ingresar_Datos!$B$53="cm40",Ingresar_Datos!N658,IF(Ingresar_Datos!$B$53="cm100",Ingresar_Datos!O658,IF(Ingresar_Datos!$B$53="mm10",Ingresar_Datos!P658,IF(Ingresar_Datos!$B$53="mm40",Ingresar_Datos!Q658,IF(Ingresar_Datos!$B$53="mm100",Ingresar_Datos!R658,"Conv.Inválida"))))))</f>
        <v>123.26400000000001</v>
      </c>
      <c r="I75" s="116">
        <f>IF(Ingresar_Datos!$B$53="cm10",Ingresar_Datos!M758,IF(Ingresar_Datos!$B$53="cm40",Ingresar_Datos!N758,IF(Ingresar_Datos!$B$53="cm100",Ingresar_Datos!O758,IF(Ingresar_Datos!$B$53="mm10",Ingresar_Datos!P758,IF(Ingresar_Datos!$B$53="mm40",Ingresar_Datos!Q758,IF(Ingresar_Datos!$B$53="mm100",Ingresar_Datos!R758,"Conv.Inválida"))))))</f>
        <v>108</v>
      </c>
      <c r="J75" s="116" t="str">
        <f>IF(Ingresar_Datos!$B$53="cm10",Ingresar_Datos!M858,IF(Ingresar_Datos!$B$53="cm40",Ingresar_Datos!N858,IF(Ingresar_Datos!$B$53="cm100",Ingresar_Datos!O858,IF(Ingresar_Datos!$B$53="mm10",Ingresar_Datos!P858,IF(Ingresar_Datos!$B$53="mm40",Ingresar_Datos!Q858,IF(Ingresar_Datos!$B$53="mm100",Ingresar_Datos!R858,"Conv.Inválida"))))))</f>
        <v/>
      </c>
      <c r="K75" s="116" t="str">
        <f>IF(Ingresar_Datos!$B$53="cm10",Ingresar_Datos!M958,IF(Ingresar_Datos!$B$53="cm40",Ingresar_Datos!N958,IF(Ingresar_Datos!$B$53="cm100",Ingresar_Datos!O958,IF(Ingresar_Datos!$B$53="mm10",Ingresar_Datos!P958,IF(Ingresar_Datos!$B$53="mm40",Ingresar_Datos!Q958,IF(Ingresar_Datos!$B$53="mm100",Ingresar_Datos!R958,"Conv.Inválida"))))))</f>
        <v/>
      </c>
    </row>
    <row r="76" spans="2:11" x14ac:dyDescent="0.3">
      <c r="B76" s="116">
        <f>IF(Ingresar_Datos!$B$53="cm10",Ingresar_Datos!M59,IF(Ingresar_Datos!$B$53="cm40",Ingresar_Datos!N59,IF(Ingresar_Datos!$B$53="cm100",Ingresar_Datos!O59,IF(Ingresar_Datos!$B$53="mm10",Ingresar_Datos!P59,IF(Ingresar_Datos!$B$53="mm40",Ingresar_Datos!Q59,IF(Ingresar_Datos!$B$53="mm100",Ingresar_Datos!R59,"Conv.Inválida"))))))</f>
        <v>132.50880000000001</v>
      </c>
      <c r="C76" s="116">
        <f>IF(Ingresar_Datos!$B$53="cm10",Ingresar_Datos!M159,IF(Ingresar_Datos!$B$53="cm40",Ingresar_Datos!N159,IF(Ingresar_Datos!$B$53="cm100",Ingresar_Datos!O159,IF(Ingresar_Datos!$B$53="mm10",Ingresar_Datos!P159,IF(Ingresar_Datos!$B$53="mm40",Ingresar_Datos!Q159,IF(Ingresar_Datos!$B$53="mm100",Ingresar_Datos!R159,"Conv.Inválida"))))))</f>
        <v>132.50880000000001</v>
      </c>
      <c r="D76" s="116">
        <f>IF(Ingresar_Datos!$B$53="cm10",Ingresar_Datos!M259,IF(Ingresar_Datos!$B$53="cm40",Ingresar_Datos!N259,IF(Ingresar_Datos!$B$53="cm100",Ingresar_Datos!O259,IF(Ingresar_Datos!$B$53="mm10",Ingresar_Datos!P259,IF(Ingresar_Datos!$B$53="mm40",Ingresar_Datos!Q259,IF(Ingresar_Datos!$B$53="mm100",Ingresar_Datos!R259,"Conv.Inválida"))))))</f>
        <v>125.19</v>
      </c>
      <c r="E76" s="116">
        <f>IF(Ingresar_Datos!$B$53="cm10",Ingresar_Datos!M359,IF(Ingresar_Datos!$B$53="cm40",Ingresar_Datos!N359,IF(Ingresar_Datos!$B$53="cm100",Ingresar_Datos!O359,IF(Ingresar_Datos!$B$53="mm10",Ingresar_Datos!P359,IF(Ingresar_Datos!$B$53="mm40",Ingresar_Datos!Q359,IF(Ingresar_Datos!$B$53="mm100",Ingresar_Datos!R359,"Conv.Inválida"))))))</f>
        <v>163.32480000000001</v>
      </c>
      <c r="F76" s="116">
        <f>IF(Ingresar_Datos!$B$53="cm10",Ingresar_Datos!M459,IF(Ingresar_Datos!$B$53="cm40",Ingresar_Datos!N459,IF(Ingresar_Datos!$B$53="cm100",Ingresar_Datos!O459,IF(Ingresar_Datos!$B$53="mm10",Ingresar_Datos!P459,IF(Ingresar_Datos!$B$53="mm40",Ingresar_Datos!Q459,IF(Ingresar_Datos!$B$53="mm100",Ingresar_Datos!R459,"Conv.Inválida"))))))</f>
        <v>150.99839999999998</v>
      </c>
      <c r="G76" s="116">
        <f>IF(Ingresar_Datos!$B$53="cm10",Ingresar_Datos!M559,IF(Ingresar_Datos!$B$53="cm40",Ingresar_Datos!N559,IF(Ingresar_Datos!$B$53="cm100",Ingresar_Datos!O559,IF(Ingresar_Datos!$B$53="mm10",Ingresar_Datos!P559,IF(Ingresar_Datos!$B$53="mm40",Ingresar_Datos!Q559,IF(Ingresar_Datos!$B$53="mm100",Ingresar_Datos!R559,"Conv.Inválida"))))))</f>
        <v>163.32480000000001</v>
      </c>
      <c r="H76" s="116">
        <f>IF(Ingresar_Datos!$B$53="cm10",Ingresar_Datos!M659,IF(Ingresar_Datos!$B$53="cm40",Ingresar_Datos!N659,IF(Ingresar_Datos!$B$53="cm100",Ingresar_Datos!O659,IF(Ingresar_Datos!$B$53="mm10",Ingresar_Datos!P659,IF(Ingresar_Datos!$B$53="mm40",Ingresar_Datos!Q659,IF(Ingresar_Datos!$B$53="mm100",Ingresar_Datos!R659,"Conv.Inválida"))))))</f>
        <v>123.26400000000001</v>
      </c>
      <c r="I76" s="116">
        <f>IF(Ingresar_Datos!$B$53="cm10",Ingresar_Datos!M759,IF(Ingresar_Datos!$B$53="cm40",Ingresar_Datos!N759,IF(Ingresar_Datos!$B$53="cm100",Ingresar_Datos!O759,IF(Ingresar_Datos!$B$53="mm10",Ingresar_Datos!P759,IF(Ingresar_Datos!$B$53="mm40",Ingresar_Datos!Q759,IF(Ingresar_Datos!$B$53="mm100",Ingresar_Datos!R759,"Conv.Inválida"))))))</f>
        <v>108</v>
      </c>
      <c r="J76" s="116" t="str">
        <f>IF(Ingresar_Datos!$B$53="cm10",Ingresar_Datos!M859,IF(Ingresar_Datos!$B$53="cm40",Ingresar_Datos!N859,IF(Ingresar_Datos!$B$53="cm100",Ingresar_Datos!O859,IF(Ingresar_Datos!$B$53="mm10",Ingresar_Datos!P859,IF(Ingresar_Datos!$B$53="mm40",Ingresar_Datos!Q859,IF(Ingresar_Datos!$B$53="mm100",Ingresar_Datos!R859,"Conv.Inválida"))))))</f>
        <v/>
      </c>
      <c r="K76" s="116" t="str">
        <f>IF(Ingresar_Datos!$B$53="cm10",Ingresar_Datos!M959,IF(Ingresar_Datos!$B$53="cm40",Ingresar_Datos!N959,IF(Ingresar_Datos!$B$53="cm100",Ingresar_Datos!O959,IF(Ingresar_Datos!$B$53="mm10",Ingresar_Datos!P959,IF(Ingresar_Datos!$B$53="mm40",Ingresar_Datos!Q959,IF(Ingresar_Datos!$B$53="mm100",Ingresar_Datos!R959,"Conv.Inválida"))))))</f>
        <v/>
      </c>
    </row>
    <row r="77" spans="2:11" x14ac:dyDescent="0.3">
      <c r="B77" s="116">
        <f>IF(Ingresar_Datos!$B$53="cm10",Ingresar_Datos!M60,IF(Ingresar_Datos!$B$53="cm40",Ingresar_Datos!N60,IF(Ingresar_Datos!$B$53="cm100",Ingresar_Datos!O60,IF(Ingresar_Datos!$B$53="mm10",Ingresar_Datos!P60,IF(Ingresar_Datos!$B$53="mm40",Ingresar_Datos!Q60,IF(Ingresar_Datos!$B$53="mm100",Ingresar_Datos!R60,"Conv.Inválida"))))))</f>
        <v>137.13120000000001</v>
      </c>
      <c r="C77" s="116">
        <f>IF(Ingresar_Datos!$B$53="cm10",Ingresar_Datos!M160,IF(Ingresar_Datos!$B$53="cm40",Ingresar_Datos!N160,IF(Ingresar_Datos!$B$53="cm100",Ingresar_Datos!O160,IF(Ingresar_Datos!$B$53="mm10",Ingresar_Datos!P160,IF(Ingresar_Datos!$B$53="mm40",Ingresar_Datos!Q160,IF(Ingresar_Datos!$B$53="mm100",Ingresar_Datos!R160,"Conv.Inválida"))))))</f>
        <v>141.75360000000001</v>
      </c>
      <c r="D77" s="116">
        <f>IF(Ingresar_Datos!$B$53="cm10",Ingresar_Datos!M260,IF(Ingresar_Datos!$B$53="cm40",Ingresar_Datos!N260,IF(Ingresar_Datos!$B$53="cm100",Ingresar_Datos!O260,IF(Ingresar_Datos!$B$53="mm10",Ingresar_Datos!P260,IF(Ingresar_Datos!$B$53="mm40",Ingresar_Datos!Q260,IF(Ingresar_Datos!$B$53="mm100",Ingresar_Datos!R260,"Conv.Inválida"))))))</f>
        <v>126.73079999999999</v>
      </c>
      <c r="E77" s="116">
        <f>IF(Ingresar_Datos!$B$53="cm10",Ingresar_Datos!M360,IF(Ingresar_Datos!$B$53="cm40",Ingresar_Datos!N360,IF(Ingresar_Datos!$B$53="cm100",Ingresar_Datos!O360,IF(Ingresar_Datos!$B$53="mm10",Ingresar_Datos!P360,IF(Ingresar_Datos!$B$53="mm40",Ingresar_Datos!Q360,IF(Ingresar_Datos!$B$53="mm100",Ingresar_Datos!R360,"Conv.Inválida"))))))</f>
        <v>163.32480000000001</v>
      </c>
      <c r="F77" s="116">
        <f>IF(Ingresar_Datos!$B$53="cm10",Ingresar_Datos!M460,IF(Ingresar_Datos!$B$53="cm40",Ingresar_Datos!N460,IF(Ingresar_Datos!$B$53="cm100",Ingresar_Datos!O460,IF(Ingresar_Datos!$B$53="mm10",Ingresar_Datos!P460,IF(Ingresar_Datos!$B$53="mm40",Ingresar_Datos!Q460,IF(Ingresar_Datos!$B$53="mm100",Ingresar_Datos!R460,"Conv.Inválida"))))))</f>
        <v>154.07999999999998</v>
      </c>
      <c r="G77" s="116">
        <f>IF(Ingresar_Datos!$B$53="cm10",Ingresar_Datos!M560,IF(Ingresar_Datos!$B$53="cm40",Ingresar_Datos!N560,IF(Ingresar_Datos!$B$53="cm100",Ingresar_Datos!O560,IF(Ingresar_Datos!$B$53="mm10",Ingresar_Datos!P560,IF(Ingresar_Datos!$B$53="mm40",Ingresar_Datos!Q560,IF(Ingresar_Datos!$B$53="mm100",Ingresar_Datos!R560,"Conv.Inválida"))))))</f>
        <v>163.32480000000001</v>
      </c>
      <c r="H77" s="116">
        <f>IF(Ingresar_Datos!$B$53="cm10",Ingresar_Datos!M660,IF(Ingresar_Datos!$B$53="cm40",Ingresar_Datos!N660,IF(Ingresar_Datos!$B$53="cm100",Ingresar_Datos!O660,IF(Ingresar_Datos!$B$53="mm10",Ingresar_Datos!P660,IF(Ingresar_Datos!$B$53="mm40",Ingresar_Datos!Q660,IF(Ingresar_Datos!$B$53="mm100",Ingresar_Datos!R660,"Conv.Inválida"))))))</f>
        <v>132.50880000000001</v>
      </c>
      <c r="I77" s="116">
        <f>IF(Ingresar_Datos!$B$53="cm10",Ingresar_Datos!M760,IF(Ingresar_Datos!$B$53="cm40",Ingresar_Datos!N760,IF(Ingresar_Datos!$B$53="cm100",Ingresar_Datos!O760,IF(Ingresar_Datos!$B$53="mm10",Ingresar_Datos!P760,IF(Ingresar_Datos!$B$53="mm40",Ingresar_Datos!Q760,IF(Ingresar_Datos!$B$53="mm100",Ingresar_Datos!R760,"Conv.Inválida"))))))</f>
        <v>112.32000000000001</v>
      </c>
      <c r="J77" s="116" t="str">
        <f>IF(Ingresar_Datos!$B$53="cm10",Ingresar_Datos!M860,IF(Ingresar_Datos!$B$53="cm40",Ingresar_Datos!N860,IF(Ingresar_Datos!$B$53="cm100",Ingresar_Datos!O860,IF(Ingresar_Datos!$B$53="mm10",Ingresar_Datos!P860,IF(Ingresar_Datos!$B$53="mm40",Ingresar_Datos!Q860,IF(Ingresar_Datos!$B$53="mm100",Ingresar_Datos!R860,"Conv.Inválida"))))))</f>
        <v/>
      </c>
      <c r="K77" s="116" t="str">
        <f>IF(Ingresar_Datos!$B$53="cm10",Ingresar_Datos!M960,IF(Ingresar_Datos!$B$53="cm40",Ingresar_Datos!N960,IF(Ingresar_Datos!$B$53="cm100",Ingresar_Datos!O960,IF(Ingresar_Datos!$B$53="mm10",Ingresar_Datos!P960,IF(Ingresar_Datos!$B$53="mm40",Ingresar_Datos!Q960,IF(Ingresar_Datos!$B$53="mm100",Ingresar_Datos!R960,"Conv.Inválida"))))))</f>
        <v/>
      </c>
    </row>
    <row r="78" spans="2:11" x14ac:dyDescent="0.3">
      <c r="B78" s="116">
        <f>IF(Ingresar_Datos!$B$53="cm10",Ingresar_Datos!M61,IF(Ingresar_Datos!$B$53="cm40",Ingresar_Datos!N61,IF(Ingresar_Datos!$B$53="cm100",Ingresar_Datos!O61,IF(Ingresar_Datos!$B$53="mm10",Ingresar_Datos!P61,IF(Ingresar_Datos!$B$53="mm40",Ingresar_Datos!Q61,IF(Ingresar_Datos!$B$53="mm100",Ingresar_Datos!R61,"Conv.Inválida"))))))</f>
        <v>101.52</v>
      </c>
      <c r="C78" s="116">
        <f>IF(Ingresar_Datos!$B$53="cm10",Ingresar_Datos!M161,IF(Ingresar_Datos!$B$53="cm40",Ingresar_Datos!N161,IF(Ingresar_Datos!$B$53="cm100",Ingresar_Datos!O161,IF(Ingresar_Datos!$B$53="mm10",Ingresar_Datos!P161,IF(Ingresar_Datos!$B$53="mm40",Ingresar_Datos!Q161,IF(Ingresar_Datos!$B$53="mm100",Ingresar_Datos!R161,"Conv.Inválida"))))))</f>
        <v>99.360000000000014</v>
      </c>
      <c r="D78" s="116">
        <f>IF(Ingresar_Datos!$B$53="cm10",Ingresar_Datos!M261,IF(Ingresar_Datos!$B$53="cm40",Ingresar_Datos!N261,IF(Ingresar_Datos!$B$53="cm100",Ingresar_Datos!O261,IF(Ingresar_Datos!$B$53="mm10",Ingresar_Datos!P261,IF(Ingresar_Datos!$B$53="mm40",Ingresar_Datos!Q261,IF(Ingresar_Datos!$B$53="mm100",Ingresar_Datos!R261,"Conv.Inválida"))))))</f>
        <v>98.28</v>
      </c>
      <c r="E78" s="116">
        <f>IF(Ingresar_Datos!$B$53="cm10",Ingresar_Datos!M361,IF(Ingresar_Datos!$B$53="cm40",Ingresar_Datos!N361,IF(Ingresar_Datos!$B$53="cm100",Ingresar_Datos!O361,IF(Ingresar_Datos!$B$53="mm10",Ingresar_Datos!P361,IF(Ingresar_Datos!$B$53="mm40",Ingresar_Datos!Q361,IF(Ingresar_Datos!$B$53="mm100",Ingresar_Datos!R361,"Conv.Inválida"))))))</f>
        <v>114.48</v>
      </c>
      <c r="F78" s="116">
        <f>IF(Ingresar_Datos!$B$53="cm10",Ingresar_Datos!M461,IF(Ingresar_Datos!$B$53="cm40",Ingresar_Datos!N461,IF(Ingresar_Datos!$B$53="cm100",Ingresar_Datos!O461,IF(Ingresar_Datos!$B$53="mm10",Ingresar_Datos!P461,IF(Ingresar_Datos!$B$53="mm40",Ingresar_Datos!Q461,IF(Ingresar_Datos!$B$53="mm100",Ingresar_Datos!R461,"Conv.Inválida"))))))</f>
        <v>114.21000000000001</v>
      </c>
      <c r="G78" s="116">
        <f>IF(Ingresar_Datos!$B$53="cm10",Ingresar_Datos!M561,IF(Ingresar_Datos!$B$53="cm40",Ingresar_Datos!N561,IF(Ingresar_Datos!$B$53="cm100",Ingresar_Datos!O561,IF(Ingresar_Datos!$B$53="mm10",Ingresar_Datos!P561,IF(Ingresar_Datos!$B$53="mm40",Ingresar_Datos!Q561,IF(Ingresar_Datos!$B$53="mm100",Ingresar_Datos!R561,"Conv.Inválida"))))))</f>
        <v>114.48</v>
      </c>
      <c r="H78" s="116">
        <f>IF(Ingresar_Datos!$B$53="cm10",Ingresar_Datos!M661,IF(Ingresar_Datos!$B$53="cm40",Ingresar_Datos!N661,IF(Ingresar_Datos!$B$53="cm100",Ingresar_Datos!O661,IF(Ingresar_Datos!$B$53="mm10",Ingresar_Datos!P661,IF(Ingresar_Datos!$B$53="mm40",Ingresar_Datos!Q661,IF(Ingresar_Datos!$B$53="mm100",Ingresar_Datos!R661,"Conv.Inválida"))))))</f>
        <v>92.88000000000001</v>
      </c>
      <c r="I78" s="116">
        <f>IF(Ingresar_Datos!$B$53="cm10",Ingresar_Datos!M761,IF(Ingresar_Datos!$B$53="cm40",Ingresar_Datos!N761,IF(Ingresar_Datos!$B$53="cm100",Ingresar_Datos!O761,IF(Ingresar_Datos!$B$53="mm10",Ingresar_Datos!P761,IF(Ingresar_Datos!$B$53="mm40",Ingresar_Datos!Q761,IF(Ingresar_Datos!$B$53="mm100",Ingresar_Datos!R761,"Conv.Inválida"))))))</f>
        <v>112.32000000000001</v>
      </c>
      <c r="J78" s="116" t="str">
        <f>IF(Ingresar_Datos!$B$53="cm10",Ingresar_Datos!M861,IF(Ingresar_Datos!$B$53="cm40",Ingresar_Datos!N861,IF(Ingresar_Datos!$B$53="cm100",Ingresar_Datos!O861,IF(Ingresar_Datos!$B$53="mm10",Ingresar_Datos!P861,IF(Ingresar_Datos!$B$53="mm40",Ingresar_Datos!Q861,IF(Ingresar_Datos!$B$53="mm100",Ingresar_Datos!R861,"Conv.Inválida"))))))</f>
        <v/>
      </c>
      <c r="K78" s="116" t="str">
        <f>IF(Ingresar_Datos!$B$53="cm10",Ingresar_Datos!M961,IF(Ingresar_Datos!$B$53="cm40",Ingresar_Datos!N961,IF(Ingresar_Datos!$B$53="cm100",Ingresar_Datos!O961,IF(Ingresar_Datos!$B$53="mm10",Ingresar_Datos!P961,IF(Ingresar_Datos!$B$53="mm40",Ingresar_Datos!Q961,IF(Ingresar_Datos!$B$53="mm100",Ingresar_Datos!R961,"Conv.Inválida"))))))</f>
        <v/>
      </c>
    </row>
    <row r="79" spans="2:11" x14ac:dyDescent="0.3">
      <c r="B79" s="116">
        <f>IF(Ingresar_Datos!$B$53="cm10",Ingresar_Datos!M62,IF(Ingresar_Datos!$B$53="cm40",Ingresar_Datos!N62,IF(Ingresar_Datos!$B$53="cm100",Ingresar_Datos!O62,IF(Ingresar_Datos!$B$53="mm10",Ingresar_Datos!P62,IF(Ingresar_Datos!$B$53="mm40",Ingresar_Datos!Q62,IF(Ingresar_Datos!$B$53="mm100",Ingresar_Datos!R62,"Conv.Inválida"))))))</f>
        <v>101.52</v>
      </c>
      <c r="C79" s="116">
        <f>IF(Ingresar_Datos!$B$53="cm10",Ingresar_Datos!M162,IF(Ingresar_Datos!$B$53="cm40",Ingresar_Datos!N162,IF(Ingresar_Datos!$B$53="cm100",Ingresar_Datos!O162,IF(Ingresar_Datos!$B$53="mm10",Ingresar_Datos!P162,IF(Ingresar_Datos!$B$53="mm40",Ingresar_Datos!Q162,IF(Ingresar_Datos!$B$53="mm100",Ingresar_Datos!R162,"Conv.Inválida"))))))</f>
        <v>108</v>
      </c>
      <c r="D79" s="116">
        <f>IF(Ingresar_Datos!$B$53="cm10",Ingresar_Datos!M262,IF(Ingresar_Datos!$B$53="cm40",Ingresar_Datos!N262,IF(Ingresar_Datos!$B$53="cm100",Ingresar_Datos!O262,IF(Ingresar_Datos!$B$53="mm10",Ingresar_Datos!P262,IF(Ingresar_Datos!$B$53="mm40",Ingresar_Datos!Q262,IF(Ingresar_Datos!$B$53="mm100",Ingresar_Datos!R262,"Conv.Inválida"))))))</f>
        <v>99.63000000000001</v>
      </c>
      <c r="E79" s="116">
        <f>IF(Ingresar_Datos!$B$53="cm10",Ingresar_Datos!M362,IF(Ingresar_Datos!$B$53="cm40",Ingresar_Datos!N362,IF(Ingresar_Datos!$B$53="cm100",Ingresar_Datos!O362,IF(Ingresar_Datos!$B$53="mm10",Ingresar_Datos!P362,IF(Ingresar_Datos!$B$53="mm40",Ingresar_Datos!Q362,IF(Ingresar_Datos!$B$53="mm100",Ingresar_Datos!R362,"Conv.Inválida"))))))</f>
        <v>115.02</v>
      </c>
      <c r="F79" s="116">
        <f>IF(Ingresar_Datos!$B$53="cm10",Ingresar_Datos!M462,IF(Ingresar_Datos!$B$53="cm40",Ingresar_Datos!N462,IF(Ingresar_Datos!$B$53="cm100",Ingresar_Datos!O462,IF(Ingresar_Datos!$B$53="mm10",Ingresar_Datos!P462,IF(Ingresar_Datos!$B$53="mm40",Ingresar_Datos!Q462,IF(Ingresar_Datos!$B$53="mm100",Ingresar_Datos!R462,"Conv.Inválida"))))))</f>
        <v>114.48</v>
      </c>
      <c r="G79" s="116">
        <f>IF(Ingresar_Datos!$B$53="cm10",Ingresar_Datos!M562,IF(Ingresar_Datos!$B$53="cm40",Ingresar_Datos!N562,IF(Ingresar_Datos!$B$53="cm100",Ingresar_Datos!O562,IF(Ingresar_Datos!$B$53="mm10",Ingresar_Datos!P562,IF(Ingresar_Datos!$B$53="mm40",Ingresar_Datos!Q562,IF(Ingresar_Datos!$B$53="mm100",Ingresar_Datos!R562,"Conv.Inválida"))))))</f>
        <v>114.48</v>
      </c>
      <c r="H79" s="116">
        <f>IF(Ingresar_Datos!$B$53="cm10",Ingresar_Datos!M662,IF(Ingresar_Datos!$B$53="cm40",Ingresar_Datos!N662,IF(Ingresar_Datos!$B$53="cm100",Ingresar_Datos!O662,IF(Ingresar_Datos!$B$53="mm10",Ingresar_Datos!P662,IF(Ingresar_Datos!$B$53="mm40",Ingresar_Datos!Q662,IF(Ingresar_Datos!$B$53="mm100",Ingresar_Datos!R662,"Conv.Inválida"))))))</f>
        <v>92.88000000000001</v>
      </c>
      <c r="I79" s="116">
        <f>IF(Ingresar_Datos!$B$53="cm10",Ingresar_Datos!M762,IF(Ingresar_Datos!$B$53="cm40",Ingresar_Datos!N762,IF(Ingresar_Datos!$B$53="cm100",Ingresar_Datos!O762,IF(Ingresar_Datos!$B$53="mm10",Ingresar_Datos!P762,IF(Ingresar_Datos!$B$53="mm40",Ingresar_Datos!Q762,IF(Ingresar_Datos!$B$53="mm100",Ingresar_Datos!R762,"Conv.Inválida"))))))</f>
        <v>113.4</v>
      </c>
      <c r="J79" s="116" t="str">
        <f>IF(Ingresar_Datos!$B$53="cm10",Ingresar_Datos!M862,IF(Ingresar_Datos!$B$53="cm40",Ingresar_Datos!N862,IF(Ingresar_Datos!$B$53="cm100",Ingresar_Datos!O862,IF(Ingresar_Datos!$B$53="mm10",Ingresar_Datos!P862,IF(Ingresar_Datos!$B$53="mm40",Ingresar_Datos!Q862,IF(Ingresar_Datos!$B$53="mm100",Ingresar_Datos!R862,"Conv.Inválida"))))))</f>
        <v/>
      </c>
      <c r="K79" s="116" t="str">
        <f>IF(Ingresar_Datos!$B$53="cm10",Ingresar_Datos!M962,IF(Ingresar_Datos!$B$53="cm40",Ingresar_Datos!N962,IF(Ingresar_Datos!$B$53="cm100",Ingresar_Datos!O962,IF(Ingresar_Datos!$B$53="mm10",Ingresar_Datos!P962,IF(Ingresar_Datos!$B$53="mm40",Ingresar_Datos!Q962,IF(Ingresar_Datos!$B$53="mm100",Ingresar_Datos!R962,"Conv.Inválida"))))))</f>
        <v/>
      </c>
    </row>
    <row r="80" spans="2:11" x14ac:dyDescent="0.3">
      <c r="B80" s="116">
        <f>IF(Ingresar_Datos!$B$53="cm10",Ingresar_Datos!M63,IF(Ingresar_Datos!$B$53="cm40",Ingresar_Datos!N63,IF(Ingresar_Datos!$B$53="cm100",Ingresar_Datos!O63,IF(Ingresar_Datos!$B$53="mm10",Ingresar_Datos!P63,IF(Ingresar_Datos!$B$53="mm40",Ingresar_Datos!Q63,IF(Ingresar_Datos!$B$53="mm100",Ingresar_Datos!R63,"Conv.Inválida"))))))</f>
        <v>103.95</v>
      </c>
      <c r="C80" s="116">
        <f>IF(Ingresar_Datos!$B$53="cm10",Ingresar_Datos!M163,IF(Ingresar_Datos!$B$53="cm40",Ingresar_Datos!N163,IF(Ingresar_Datos!$B$53="cm100",Ingresar_Datos!O163,IF(Ingresar_Datos!$B$53="mm10",Ingresar_Datos!P163,IF(Ingresar_Datos!$B$53="mm40",Ingresar_Datos!Q163,IF(Ingresar_Datos!$B$53="mm100",Ingresar_Datos!R163,"Conv.Inválida"))))))</f>
        <v>120.96000000000001</v>
      </c>
      <c r="D80" s="116">
        <f>IF(Ingresar_Datos!$B$53="cm10",Ingresar_Datos!M263,IF(Ingresar_Datos!$B$53="cm40",Ingresar_Datos!N263,IF(Ingresar_Datos!$B$53="cm100",Ingresar_Datos!O263,IF(Ingresar_Datos!$B$53="mm10",Ingresar_Datos!P263,IF(Ingresar_Datos!$B$53="mm40",Ingresar_Datos!Q263,IF(Ingresar_Datos!$B$53="mm100",Ingresar_Datos!R263,"Conv.Inválida"))))))</f>
        <v>108</v>
      </c>
      <c r="E80" s="116">
        <f>IF(Ingresar_Datos!$B$53="cm10",Ingresar_Datos!M363,IF(Ingresar_Datos!$B$53="cm40",Ingresar_Datos!N363,IF(Ingresar_Datos!$B$53="cm100",Ingresar_Datos!O363,IF(Ingresar_Datos!$B$53="mm10",Ingresar_Datos!P363,IF(Ingresar_Datos!$B$53="mm40",Ingresar_Datos!Q363,IF(Ingresar_Datos!$B$53="mm100",Ingresar_Datos!R363,"Conv.Inválida"))))))</f>
        <v>120.96000000000001</v>
      </c>
      <c r="F80" s="116">
        <f>IF(Ingresar_Datos!$B$53="cm10",Ingresar_Datos!M463,IF(Ingresar_Datos!$B$53="cm40",Ingresar_Datos!N463,IF(Ingresar_Datos!$B$53="cm100",Ingresar_Datos!O463,IF(Ingresar_Datos!$B$53="mm10",Ingresar_Datos!P463,IF(Ingresar_Datos!$B$53="mm40",Ingresar_Datos!Q463,IF(Ingresar_Datos!$B$53="mm100",Ingresar_Datos!R463,"Conv.Inválida"))))))</f>
        <v>114.48</v>
      </c>
      <c r="G80" s="116">
        <f>IF(Ingresar_Datos!$B$53="cm10",Ingresar_Datos!M563,IF(Ingresar_Datos!$B$53="cm40",Ingresar_Datos!N563,IF(Ingresar_Datos!$B$53="cm100",Ingresar_Datos!O563,IF(Ingresar_Datos!$B$53="mm10",Ingresar_Datos!P563,IF(Ingresar_Datos!$B$53="mm40",Ingresar_Datos!Q563,IF(Ingresar_Datos!$B$53="mm100",Ingresar_Datos!R563,"Conv.Inválida"))))))</f>
        <v>114.48</v>
      </c>
      <c r="H80" s="116">
        <f>IF(Ingresar_Datos!$B$53="cm10",Ingresar_Datos!M663,IF(Ingresar_Datos!$B$53="cm40",Ingresar_Datos!N663,IF(Ingresar_Datos!$B$53="cm100",Ingresar_Datos!O663,IF(Ingresar_Datos!$B$53="mm10",Ingresar_Datos!P663,IF(Ingresar_Datos!$B$53="mm40",Ingresar_Datos!Q663,IF(Ingresar_Datos!$B$53="mm100",Ingresar_Datos!R663,"Conv.Inválida"))))))</f>
        <v>92.88000000000001</v>
      </c>
      <c r="I80" s="116">
        <f>IF(Ingresar_Datos!$B$53="cm10",Ingresar_Datos!M763,IF(Ingresar_Datos!$B$53="cm40",Ingresar_Datos!N763,IF(Ingresar_Datos!$B$53="cm100",Ingresar_Datos!O763,IF(Ingresar_Datos!$B$53="mm10",Ingresar_Datos!P763,IF(Ingresar_Datos!$B$53="mm40",Ingresar_Datos!Q763,IF(Ingresar_Datos!$B$53="mm100",Ingresar_Datos!R763,"Conv.Inválida"))))))</f>
        <v>113.4</v>
      </c>
      <c r="J80" s="116" t="str">
        <f>IF(Ingresar_Datos!$B$53="cm10",Ingresar_Datos!M863,IF(Ingresar_Datos!$B$53="cm40",Ingresar_Datos!N863,IF(Ingresar_Datos!$B$53="cm100",Ingresar_Datos!O863,IF(Ingresar_Datos!$B$53="mm10",Ingresar_Datos!P863,IF(Ingresar_Datos!$B$53="mm40",Ingresar_Datos!Q863,IF(Ingresar_Datos!$B$53="mm100",Ingresar_Datos!R863,"Conv.Inválida"))))))</f>
        <v/>
      </c>
      <c r="K80" s="116" t="str">
        <f>IF(Ingresar_Datos!$B$53="cm10",Ingresar_Datos!M963,IF(Ingresar_Datos!$B$53="cm40",Ingresar_Datos!N963,IF(Ingresar_Datos!$B$53="cm100",Ingresar_Datos!O963,IF(Ingresar_Datos!$B$53="mm10",Ingresar_Datos!P963,IF(Ingresar_Datos!$B$53="mm40",Ingresar_Datos!Q963,IF(Ingresar_Datos!$B$53="mm100",Ingresar_Datos!R963,"Conv.Inválida"))))))</f>
        <v/>
      </c>
    </row>
    <row r="81" spans="2:11" x14ac:dyDescent="0.3">
      <c r="B81" s="116">
        <f>IF(Ingresar_Datos!$B$53="cm10",Ingresar_Datos!M64,IF(Ingresar_Datos!$B$53="cm40",Ingresar_Datos!N64,IF(Ingresar_Datos!$B$53="cm100",Ingresar_Datos!O64,IF(Ingresar_Datos!$B$53="mm10",Ingresar_Datos!P64,IF(Ingresar_Datos!$B$53="mm40",Ingresar_Datos!Q64,IF(Ingresar_Datos!$B$53="mm100",Ingresar_Datos!R64,"Conv.Inválida"))))))</f>
        <v>108</v>
      </c>
      <c r="C81" s="116">
        <f>IF(Ingresar_Datos!$B$53="cm10",Ingresar_Datos!M164,IF(Ingresar_Datos!$B$53="cm40",Ingresar_Datos!N164,IF(Ingresar_Datos!$B$53="cm100",Ingresar_Datos!O164,IF(Ingresar_Datos!$B$53="mm10",Ingresar_Datos!P164,IF(Ingresar_Datos!$B$53="mm40",Ingresar_Datos!Q164,IF(Ingresar_Datos!$B$53="mm100",Ingresar_Datos!R164,"Conv.Inválida"))))))</f>
        <v>123.11999999999999</v>
      </c>
      <c r="D81" s="116">
        <f>IF(Ingresar_Datos!$B$53="cm10",Ingresar_Datos!M264,IF(Ingresar_Datos!$B$53="cm40",Ingresar_Datos!N264,IF(Ingresar_Datos!$B$53="cm100",Ingresar_Datos!O264,IF(Ingresar_Datos!$B$53="mm10",Ingresar_Datos!P264,IF(Ingresar_Datos!$B$53="mm40",Ingresar_Datos!Q264,IF(Ingresar_Datos!$B$53="mm100",Ingresar_Datos!R264,"Conv.Inválida"))))))</f>
        <v>114.48</v>
      </c>
      <c r="E81" s="116">
        <f>IF(Ingresar_Datos!$B$53="cm10",Ingresar_Datos!M364,IF(Ingresar_Datos!$B$53="cm40",Ingresar_Datos!N364,IF(Ingresar_Datos!$B$53="cm100",Ingresar_Datos!O364,IF(Ingresar_Datos!$B$53="mm10",Ingresar_Datos!P364,IF(Ingresar_Datos!$B$53="mm40",Ingresar_Datos!Q364,IF(Ingresar_Datos!$B$53="mm100",Ingresar_Datos!R364,"Conv.Inválida"))))))</f>
        <v>127.44</v>
      </c>
      <c r="F81" s="116">
        <f>IF(Ingresar_Datos!$B$53="cm10",Ingresar_Datos!M464,IF(Ingresar_Datos!$B$53="cm40",Ingresar_Datos!N464,IF(Ingresar_Datos!$B$53="cm100",Ingresar_Datos!O464,IF(Ingresar_Datos!$B$53="mm10",Ingresar_Datos!P464,IF(Ingresar_Datos!$B$53="mm40",Ingresar_Datos!Q464,IF(Ingresar_Datos!$B$53="mm100",Ingresar_Datos!R464,"Conv.Inválida"))))))</f>
        <v>114.48</v>
      </c>
      <c r="G81" s="116">
        <f>IF(Ingresar_Datos!$B$53="cm10",Ingresar_Datos!M564,IF(Ingresar_Datos!$B$53="cm40",Ingresar_Datos!N564,IF(Ingresar_Datos!$B$53="cm100",Ingresar_Datos!O564,IF(Ingresar_Datos!$B$53="mm10",Ingresar_Datos!P564,IF(Ingresar_Datos!$B$53="mm40",Ingresar_Datos!Q564,IF(Ingresar_Datos!$B$53="mm100",Ingresar_Datos!R564,"Conv.Inválida"))))))</f>
        <v>114.48</v>
      </c>
      <c r="H81" s="116">
        <f>IF(Ingresar_Datos!$B$53="cm10",Ingresar_Datos!M664,IF(Ingresar_Datos!$B$53="cm40",Ingresar_Datos!N664,IF(Ingresar_Datos!$B$53="cm100",Ingresar_Datos!O664,IF(Ingresar_Datos!$B$53="mm10",Ingresar_Datos!P664,IF(Ingresar_Datos!$B$53="mm40",Ingresar_Datos!Q664,IF(Ingresar_Datos!$B$53="mm100",Ingresar_Datos!R664,"Conv.Inválida"))))))</f>
        <v>99.360000000000014</v>
      </c>
      <c r="I81" s="116">
        <f>IF(Ingresar_Datos!$B$53="cm10",Ingresar_Datos!M764,IF(Ingresar_Datos!$B$53="cm40",Ingresar_Datos!N764,IF(Ingresar_Datos!$B$53="cm100",Ingresar_Datos!O764,IF(Ingresar_Datos!$B$53="mm10",Ingresar_Datos!P764,IF(Ingresar_Datos!$B$53="mm40",Ingresar_Datos!Q764,IF(Ingresar_Datos!$B$53="mm100",Ingresar_Datos!R764,"Conv.Inválida"))))))</f>
        <v>114.48</v>
      </c>
      <c r="J81" s="116" t="str">
        <f>IF(Ingresar_Datos!$B$53="cm10",Ingresar_Datos!M864,IF(Ingresar_Datos!$B$53="cm40",Ingresar_Datos!N864,IF(Ingresar_Datos!$B$53="cm100",Ingresar_Datos!O864,IF(Ingresar_Datos!$B$53="mm10",Ingresar_Datos!P864,IF(Ingresar_Datos!$B$53="mm40",Ingresar_Datos!Q864,IF(Ingresar_Datos!$B$53="mm100",Ingresar_Datos!R864,"Conv.Inválida"))))))</f>
        <v/>
      </c>
      <c r="K81" s="116" t="str">
        <f>IF(Ingresar_Datos!$B$53="cm10",Ingresar_Datos!M964,IF(Ingresar_Datos!$B$53="cm40",Ingresar_Datos!N964,IF(Ingresar_Datos!$B$53="cm100",Ingresar_Datos!O964,IF(Ingresar_Datos!$B$53="mm10",Ingresar_Datos!P964,IF(Ingresar_Datos!$B$53="mm40",Ingresar_Datos!Q964,IF(Ingresar_Datos!$B$53="mm100",Ingresar_Datos!R964,"Conv.Inválida"))))))</f>
        <v/>
      </c>
    </row>
    <row r="82" spans="2:11" x14ac:dyDescent="0.3">
      <c r="B82" s="116">
        <f>IF(Ingresar_Datos!$B$53="cm10",Ingresar_Datos!M65,IF(Ingresar_Datos!$B$53="cm40",Ingresar_Datos!N65,IF(Ingresar_Datos!$B$53="cm100",Ingresar_Datos!O65,IF(Ingresar_Datos!$B$53="mm10",Ingresar_Datos!P65,IF(Ingresar_Datos!$B$53="mm40",Ingresar_Datos!Q65,IF(Ingresar_Datos!$B$53="mm100",Ingresar_Datos!R65,"Conv.Inválida"))))))</f>
        <v>108</v>
      </c>
      <c r="C82" s="116">
        <f>IF(Ingresar_Datos!$B$53="cm10",Ingresar_Datos!M165,IF(Ingresar_Datos!$B$53="cm40",Ingresar_Datos!N165,IF(Ingresar_Datos!$B$53="cm100",Ingresar_Datos!O165,IF(Ingresar_Datos!$B$53="mm10",Ingresar_Datos!P165,IF(Ingresar_Datos!$B$53="mm40",Ingresar_Datos!Q165,IF(Ingresar_Datos!$B$53="mm100",Ingresar_Datos!R165,"Conv.Inválida"))))))</f>
        <v>129.6</v>
      </c>
      <c r="D82" s="116">
        <f>IF(Ingresar_Datos!$B$53="cm10",Ingresar_Datos!M265,IF(Ingresar_Datos!$B$53="cm40",Ingresar_Datos!N265,IF(Ingresar_Datos!$B$53="cm100",Ingresar_Datos!O265,IF(Ingresar_Datos!$B$53="mm10",Ingresar_Datos!P265,IF(Ingresar_Datos!$B$53="mm40",Ingresar_Datos!Q265,IF(Ingresar_Datos!$B$53="mm100",Ingresar_Datos!R265,"Conv.Inválida"))))))</f>
        <v>114.48</v>
      </c>
      <c r="E82" s="116">
        <f>IF(Ingresar_Datos!$B$53="cm10",Ingresar_Datos!M365,IF(Ingresar_Datos!$B$53="cm40",Ingresar_Datos!N365,IF(Ingresar_Datos!$B$53="cm100",Ingresar_Datos!O365,IF(Ingresar_Datos!$B$53="mm10",Ingresar_Datos!P365,IF(Ingresar_Datos!$B$53="mm40",Ingresar_Datos!Q365,IF(Ingresar_Datos!$B$53="mm100",Ingresar_Datos!R365,"Conv.Inválida"))))))</f>
        <v>129.6</v>
      </c>
      <c r="F82" s="116">
        <f>IF(Ingresar_Datos!$B$53="cm10",Ingresar_Datos!M465,IF(Ingresar_Datos!$B$53="cm40",Ingresar_Datos!N465,IF(Ingresar_Datos!$B$53="cm100",Ingresar_Datos!O465,IF(Ingresar_Datos!$B$53="mm10",Ingresar_Datos!P465,IF(Ingresar_Datos!$B$53="mm40",Ingresar_Datos!Q465,IF(Ingresar_Datos!$B$53="mm100",Ingresar_Datos!R465,"Conv.Inválida"))))))</f>
        <v>120.96000000000001</v>
      </c>
      <c r="G82" s="116">
        <f>IF(Ingresar_Datos!$B$53="cm10",Ingresar_Datos!M565,IF(Ingresar_Datos!$B$53="cm40",Ingresar_Datos!N565,IF(Ingresar_Datos!$B$53="cm100",Ingresar_Datos!O565,IF(Ingresar_Datos!$B$53="mm10",Ingresar_Datos!P565,IF(Ingresar_Datos!$B$53="mm40",Ingresar_Datos!Q565,IF(Ingresar_Datos!$B$53="mm100",Ingresar_Datos!R565,"Conv.Inválida"))))))</f>
        <v>120.96000000000001</v>
      </c>
      <c r="H82" s="116">
        <f>IF(Ingresar_Datos!$B$53="cm10",Ingresar_Datos!M665,IF(Ingresar_Datos!$B$53="cm40",Ingresar_Datos!N665,IF(Ingresar_Datos!$B$53="cm100",Ingresar_Datos!O665,IF(Ingresar_Datos!$B$53="mm10",Ingresar_Datos!P665,IF(Ingresar_Datos!$B$53="mm40",Ingresar_Datos!Q665,IF(Ingresar_Datos!$B$53="mm100",Ingresar_Datos!R665,"Conv.Inválida"))))))</f>
        <v>101.52</v>
      </c>
      <c r="I82" s="116">
        <f>IF(Ingresar_Datos!$B$53="cm10",Ingresar_Datos!M765,IF(Ingresar_Datos!$B$53="cm40",Ingresar_Datos!N765,IF(Ingresar_Datos!$B$53="cm100",Ingresar_Datos!O765,IF(Ingresar_Datos!$B$53="mm10",Ingresar_Datos!P765,IF(Ingresar_Datos!$B$53="mm40",Ingresar_Datos!Q765,IF(Ingresar_Datos!$B$53="mm100",Ingresar_Datos!R765,"Conv.Inválida"))))))</f>
        <v>114.48</v>
      </c>
      <c r="J82" s="116" t="str">
        <f>IF(Ingresar_Datos!$B$53="cm10",Ingresar_Datos!M865,IF(Ingresar_Datos!$B$53="cm40",Ingresar_Datos!N865,IF(Ingresar_Datos!$B$53="cm100",Ingresar_Datos!O865,IF(Ingresar_Datos!$B$53="mm10",Ingresar_Datos!P865,IF(Ingresar_Datos!$B$53="mm40",Ingresar_Datos!Q865,IF(Ingresar_Datos!$B$53="mm100",Ingresar_Datos!R865,"Conv.Inválida"))))))</f>
        <v/>
      </c>
      <c r="K82" s="116" t="str">
        <f>IF(Ingresar_Datos!$B$53="cm10",Ingresar_Datos!M965,IF(Ingresar_Datos!$B$53="cm40",Ingresar_Datos!N965,IF(Ingresar_Datos!$B$53="cm100",Ingresar_Datos!O965,IF(Ingresar_Datos!$B$53="mm10",Ingresar_Datos!P965,IF(Ingresar_Datos!$B$53="mm40",Ingresar_Datos!Q965,IF(Ingresar_Datos!$B$53="mm100",Ingresar_Datos!R965,"Conv.Inválida"))))))</f>
        <v/>
      </c>
    </row>
    <row r="83" spans="2:11" x14ac:dyDescent="0.3">
      <c r="B83" s="116">
        <f>IF(Ingresar_Datos!$B$53="cm10",Ingresar_Datos!M66,IF(Ingresar_Datos!$B$53="cm40",Ingresar_Datos!N66,IF(Ingresar_Datos!$B$53="cm100",Ingresar_Datos!O66,IF(Ingresar_Datos!$B$53="mm10",Ingresar_Datos!P66,IF(Ingresar_Datos!$B$53="mm40",Ingresar_Datos!Q66,IF(Ingresar_Datos!$B$53="mm100",Ingresar_Datos!R66,"Conv.Inválida"))))))</f>
        <v>109.35000000000001</v>
      </c>
      <c r="C83" s="116">
        <f>IF(Ingresar_Datos!$B$53="cm10",Ingresar_Datos!M166,IF(Ingresar_Datos!$B$53="cm40",Ingresar_Datos!N166,IF(Ingresar_Datos!$B$53="cm100",Ingresar_Datos!O166,IF(Ingresar_Datos!$B$53="mm10",Ingresar_Datos!P166,IF(Ingresar_Datos!$B$53="mm40",Ingresar_Datos!Q166,IF(Ingresar_Datos!$B$53="mm100",Ingresar_Datos!R166,"Conv.Inválida"))))))</f>
        <v>129.6</v>
      </c>
      <c r="D83" s="116">
        <f>IF(Ingresar_Datos!$B$53="cm10",Ingresar_Datos!M266,IF(Ingresar_Datos!$B$53="cm40",Ingresar_Datos!N266,IF(Ingresar_Datos!$B$53="cm100",Ingresar_Datos!O266,IF(Ingresar_Datos!$B$53="mm10",Ingresar_Datos!P266,IF(Ingresar_Datos!$B$53="mm40",Ingresar_Datos!Q266,IF(Ingresar_Datos!$B$53="mm100",Ingresar_Datos!R266,"Conv.Inválida"))))))</f>
        <v>117.72000000000001</v>
      </c>
      <c r="E83" s="116">
        <f>IF(Ingresar_Datos!$B$53="cm10",Ingresar_Datos!M366,IF(Ingresar_Datos!$B$53="cm40",Ingresar_Datos!N366,IF(Ingresar_Datos!$B$53="cm100",Ingresar_Datos!O366,IF(Ingresar_Datos!$B$53="mm10",Ingresar_Datos!P366,IF(Ingresar_Datos!$B$53="mm40",Ingresar_Datos!Q366,IF(Ingresar_Datos!$B$53="mm100",Ingresar_Datos!R366,"Conv.Inválida"))))))</f>
        <v>129.6</v>
      </c>
      <c r="F83" s="116">
        <f>IF(Ingresar_Datos!$B$53="cm10",Ingresar_Datos!M466,IF(Ingresar_Datos!$B$53="cm40",Ingresar_Datos!N466,IF(Ingresar_Datos!$B$53="cm100",Ingresar_Datos!O466,IF(Ingresar_Datos!$B$53="mm10",Ingresar_Datos!P466,IF(Ingresar_Datos!$B$53="mm40",Ingresar_Datos!Q466,IF(Ingresar_Datos!$B$53="mm100",Ingresar_Datos!R466,"Conv.Inválida"))))))</f>
        <v>127.44</v>
      </c>
      <c r="G83" s="116">
        <f>IF(Ingresar_Datos!$B$53="cm10",Ingresar_Datos!M566,IF(Ingresar_Datos!$B$53="cm40",Ingresar_Datos!N566,IF(Ingresar_Datos!$B$53="cm100",Ingresar_Datos!O566,IF(Ingresar_Datos!$B$53="mm10",Ingresar_Datos!P566,IF(Ingresar_Datos!$B$53="mm40",Ingresar_Datos!Q566,IF(Ingresar_Datos!$B$53="mm100",Ingresar_Datos!R566,"Conv.Inválida"))))))</f>
        <v>120.96000000000001</v>
      </c>
      <c r="H83" s="116">
        <f>IF(Ingresar_Datos!$B$53="cm10",Ingresar_Datos!M666,IF(Ingresar_Datos!$B$53="cm40",Ingresar_Datos!N666,IF(Ingresar_Datos!$B$53="cm100",Ingresar_Datos!O666,IF(Ingresar_Datos!$B$53="mm10",Ingresar_Datos!P666,IF(Ingresar_Datos!$B$53="mm40",Ingresar_Datos!Q666,IF(Ingresar_Datos!$B$53="mm100",Ingresar_Datos!R666,"Conv.Inválida"))))))</f>
        <v>108</v>
      </c>
      <c r="I83" s="116">
        <f>IF(Ingresar_Datos!$B$53="cm10",Ingresar_Datos!M766,IF(Ingresar_Datos!$B$53="cm40",Ingresar_Datos!N766,IF(Ingresar_Datos!$B$53="cm100",Ingresar_Datos!O766,IF(Ingresar_Datos!$B$53="mm10",Ingresar_Datos!P766,IF(Ingresar_Datos!$B$53="mm40",Ingresar_Datos!Q766,IF(Ingresar_Datos!$B$53="mm100",Ingresar_Datos!R766,"Conv.Inválida"))))))</f>
        <v>114.48</v>
      </c>
      <c r="J83" s="116" t="str">
        <f>IF(Ingresar_Datos!$B$53="cm10",Ingresar_Datos!M866,IF(Ingresar_Datos!$B$53="cm40",Ingresar_Datos!N866,IF(Ingresar_Datos!$B$53="cm100",Ingresar_Datos!O866,IF(Ingresar_Datos!$B$53="mm10",Ingresar_Datos!P866,IF(Ingresar_Datos!$B$53="mm40",Ingresar_Datos!Q866,IF(Ingresar_Datos!$B$53="mm100",Ingresar_Datos!R866,"Conv.Inválida"))))))</f>
        <v/>
      </c>
      <c r="K83" s="116" t="str">
        <f>IF(Ingresar_Datos!$B$53="cm10",Ingresar_Datos!M966,IF(Ingresar_Datos!$B$53="cm40",Ingresar_Datos!N966,IF(Ingresar_Datos!$B$53="cm100",Ingresar_Datos!O966,IF(Ingresar_Datos!$B$53="mm10",Ingresar_Datos!P966,IF(Ingresar_Datos!$B$53="mm40",Ingresar_Datos!Q966,IF(Ingresar_Datos!$B$53="mm100",Ingresar_Datos!R966,"Conv.Inválida"))))))</f>
        <v/>
      </c>
    </row>
    <row r="84" spans="2:11" x14ac:dyDescent="0.3">
      <c r="B84" s="116">
        <f>IF(Ingresar_Datos!$B$53="cm10",Ingresar_Datos!M67,IF(Ingresar_Datos!$B$53="cm40",Ingresar_Datos!N67,IF(Ingresar_Datos!$B$53="cm100",Ingresar_Datos!O67,IF(Ingresar_Datos!$B$53="mm10",Ingresar_Datos!P67,IF(Ingresar_Datos!$B$53="mm40",Ingresar_Datos!Q67,IF(Ingresar_Datos!$B$53="mm100",Ingresar_Datos!R67,"Conv.Inválida"))))))</f>
        <v>111.24000000000001</v>
      </c>
      <c r="C84" s="116">
        <f>IF(Ingresar_Datos!$B$53="cm10",Ingresar_Datos!M167,IF(Ingresar_Datos!$B$53="cm40",Ingresar_Datos!N167,IF(Ingresar_Datos!$B$53="cm100",Ingresar_Datos!O167,IF(Ingresar_Datos!$B$53="mm10",Ingresar_Datos!P167,IF(Ingresar_Datos!$B$53="mm40",Ingresar_Datos!Q167,IF(Ingresar_Datos!$B$53="mm100",Ingresar_Datos!R167,"Conv.Inválida"))))))</f>
        <v>136.07999999999998</v>
      </c>
      <c r="D84" s="116">
        <f>IF(Ingresar_Datos!$B$53="cm10",Ingresar_Datos!M267,IF(Ingresar_Datos!$B$53="cm40",Ingresar_Datos!N267,IF(Ingresar_Datos!$B$53="cm100",Ingresar_Datos!O267,IF(Ingresar_Datos!$B$53="mm10",Ingresar_Datos!P267,IF(Ingresar_Datos!$B$53="mm40",Ingresar_Datos!Q267,IF(Ingresar_Datos!$B$53="mm100",Ingresar_Datos!R267,"Conv.Inválida"))))))</f>
        <v>119.88000000000002</v>
      </c>
      <c r="E84" s="116">
        <f>IF(Ingresar_Datos!$B$53="cm10",Ingresar_Datos!M367,IF(Ingresar_Datos!$B$53="cm40",Ingresar_Datos!N367,IF(Ingresar_Datos!$B$53="cm100",Ingresar_Datos!O367,IF(Ingresar_Datos!$B$53="mm10",Ingresar_Datos!P367,IF(Ingresar_Datos!$B$53="mm40",Ingresar_Datos!Q367,IF(Ingresar_Datos!$B$53="mm100",Ingresar_Datos!R367,"Conv.Inválida"))))))</f>
        <v>133.92000000000002</v>
      </c>
      <c r="F84" s="116">
        <f>IF(Ingresar_Datos!$B$53="cm10",Ingresar_Datos!M467,IF(Ingresar_Datos!$B$53="cm40",Ingresar_Datos!N467,IF(Ingresar_Datos!$B$53="cm100",Ingresar_Datos!O467,IF(Ingresar_Datos!$B$53="mm10",Ingresar_Datos!P467,IF(Ingresar_Datos!$B$53="mm40",Ingresar_Datos!Q467,IF(Ingresar_Datos!$B$53="mm100",Ingresar_Datos!R467,"Conv.Inválida"))))))</f>
        <v>129.6</v>
      </c>
      <c r="G84" s="116">
        <f>IF(Ingresar_Datos!$B$53="cm10",Ingresar_Datos!M567,IF(Ingresar_Datos!$B$53="cm40",Ingresar_Datos!N567,IF(Ingresar_Datos!$B$53="cm100",Ingresar_Datos!O567,IF(Ingresar_Datos!$B$53="mm10",Ingresar_Datos!P567,IF(Ingresar_Datos!$B$53="mm40",Ingresar_Datos!Q567,IF(Ingresar_Datos!$B$53="mm100",Ingresar_Datos!R567,"Conv.Inválida"))))))</f>
        <v>126.9</v>
      </c>
      <c r="H84" s="116">
        <f>IF(Ingresar_Datos!$B$53="cm10",Ingresar_Datos!M667,IF(Ingresar_Datos!$B$53="cm40",Ingresar_Datos!N667,IF(Ingresar_Datos!$B$53="cm100",Ingresar_Datos!O667,IF(Ingresar_Datos!$B$53="mm10",Ingresar_Datos!P667,IF(Ingresar_Datos!$B$53="mm40",Ingresar_Datos!Q667,IF(Ingresar_Datos!$B$53="mm100",Ingresar_Datos!R667,"Conv.Inválida"))))))</f>
        <v>108</v>
      </c>
      <c r="I84" s="116">
        <f>IF(Ingresar_Datos!$B$53="cm10",Ingresar_Datos!M767,IF(Ingresar_Datos!$B$53="cm40",Ingresar_Datos!N767,IF(Ingresar_Datos!$B$53="cm100",Ingresar_Datos!O767,IF(Ingresar_Datos!$B$53="mm10",Ingresar_Datos!P767,IF(Ingresar_Datos!$B$53="mm40",Ingresar_Datos!Q767,IF(Ingresar_Datos!$B$53="mm100",Ingresar_Datos!R767,"Conv.Inválida"))))))</f>
        <v>127.44</v>
      </c>
      <c r="J84" s="116" t="str">
        <f>IF(Ingresar_Datos!$B$53="cm10",Ingresar_Datos!M867,IF(Ingresar_Datos!$B$53="cm40",Ingresar_Datos!N867,IF(Ingresar_Datos!$B$53="cm100",Ingresar_Datos!O867,IF(Ingresar_Datos!$B$53="mm10",Ingresar_Datos!P867,IF(Ingresar_Datos!$B$53="mm40",Ingresar_Datos!Q867,IF(Ingresar_Datos!$B$53="mm100",Ingresar_Datos!R867,"Conv.Inválida"))))))</f>
        <v/>
      </c>
      <c r="K84" s="116" t="str">
        <f>IF(Ingresar_Datos!$B$53="cm10",Ingresar_Datos!M967,IF(Ingresar_Datos!$B$53="cm40",Ingresar_Datos!N967,IF(Ingresar_Datos!$B$53="cm100",Ingresar_Datos!O967,IF(Ingresar_Datos!$B$53="mm10",Ingresar_Datos!P967,IF(Ingresar_Datos!$B$53="mm40",Ingresar_Datos!Q967,IF(Ingresar_Datos!$B$53="mm100",Ingresar_Datos!R967,"Conv.Inválida"))))))</f>
        <v/>
      </c>
    </row>
    <row r="85" spans="2:11" x14ac:dyDescent="0.3">
      <c r="B85" s="116">
        <f>IF(Ingresar_Datos!$B$53="cm10",Ingresar_Datos!M68,IF(Ingresar_Datos!$B$53="cm40",Ingresar_Datos!N68,IF(Ingresar_Datos!$B$53="cm100",Ingresar_Datos!O68,IF(Ingresar_Datos!$B$53="mm10",Ingresar_Datos!P68,IF(Ingresar_Datos!$B$53="mm40",Ingresar_Datos!Q68,IF(Ingresar_Datos!$B$53="mm100",Ingresar_Datos!R68,"Conv.Inválida"))))))</f>
        <v>114.48</v>
      </c>
      <c r="C85" s="116">
        <f>IF(Ingresar_Datos!$B$53="cm10",Ingresar_Datos!M168,IF(Ingresar_Datos!$B$53="cm40",Ingresar_Datos!N168,IF(Ingresar_Datos!$B$53="cm100",Ingresar_Datos!O168,IF(Ingresar_Datos!$B$53="mm10",Ingresar_Datos!P168,IF(Ingresar_Datos!$B$53="mm40",Ingresar_Datos!Q168,IF(Ingresar_Datos!$B$53="mm100",Ingresar_Datos!R168,"Conv.Inválida"))))))</f>
        <v>136.07999999999998</v>
      </c>
      <c r="D85" s="116">
        <f>IF(Ingresar_Datos!$B$53="cm10",Ingresar_Datos!M268,IF(Ingresar_Datos!$B$53="cm40",Ingresar_Datos!N268,IF(Ingresar_Datos!$B$53="cm100",Ingresar_Datos!O268,IF(Ingresar_Datos!$B$53="mm10",Ingresar_Datos!P268,IF(Ingresar_Datos!$B$53="mm40",Ingresar_Datos!Q268,IF(Ingresar_Datos!$B$53="mm100",Ingresar_Datos!R268,"Conv.Inválida"))))))</f>
        <v>120.96000000000001</v>
      </c>
      <c r="E85" s="116">
        <f>IF(Ingresar_Datos!$B$53="cm10",Ingresar_Datos!M368,IF(Ingresar_Datos!$B$53="cm40",Ingresar_Datos!N368,IF(Ingresar_Datos!$B$53="cm100",Ingresar_Datos!O368,IF(Ingresar_Datos!$B$53="mm10",Ingresar_Datos!P368,IF(Ingresar_Datos!$B$53="mm40",Ingresar_Datos!Q368,IF(Ingresar_Datos!$B$53="mm100",Ingresar_Datos!R368,"Conv.Inválida"))))))</f>
        <v>133.92000000000002</v>
      </c>
      <c r="F85" s="116">
        <f>IF(Ingresar_Datos!$B$53="cm10",Ingresar_Datos!M468,IF(Ingresar_Datos!$B$53="cm40",Ingresar_Datos!N468,IF(Ingresar_Datos!$B$53="cm100",Ingresar_Datos!O468,IF(Ingresar_Datos!$B$53="mm10",Ingresar_Datos!P468,IF(Ingresar_Datos!$B$53="mm40",Ingresar_Datos!Q468,IF(Ingresar_Datos!$B$53="mm100",Ingresar_Datos!R468,"Conv.Inválida"))))))</f>
        <v>136.07999999999998</v>
      </c>
      <c r="G85" s="116">
        <f>IF(Ingresar_Datos!$B$53="cm10",Ingresar_Datos!M568,IF(Ingresar_Datos!$B$53="cm40",Ingresar_Datos!N568,IF(Ingresar_Datos!$B$53="cm100",Ingresar_Datos!O568,IF(Ingresar_Datos!$B$53="mm10",Ingresar_Datos!P568,IF(Ingresar_Datos!$B$53="mm40",Ingresar_Datos!Q568,IF(Ingresar_Datos!$B$53="mm100",Ingresar_Datos!R568,"Conv.Inválida"))))))</f>
        <v>127.44</v>
      </c>
      <c r="H85" s="116">
        <f>IF(Ingresar_Datos!$B$53="cm10",Ingresar_Datos!M668,IF(Ingresar_Datos!$B$53="cm40",Ingresar_Datos!N668,IF(Ingresar_Datos!$B$53="cm100",Ingresar_Datos!O668,IF(Ingresar_Datos!$B$53="mm10",Ingresar_Datos!P668,IF(Ingresar_Datos!$B$53="mm40",Ingresar_Datos!Q668,IF(Ingresar_Datos!$B$53="mm100",Ingresar_Datos!R668,"Conv.Inválida"))))))</f>
        <v>112.32000000000001</v>
      </c>
      <c r="I85" s="116">
        <f>IF(Ingresar_Datos!$B$53="cm10",Ingresar_Datos!M768,IF(Ingresar_Datos!$B$53="cm40",Ingresar_Datos!N768,IF(Ingresar_Datos!$B$53="cm100",Ingresar_Datos!O768,IF(Ingresar_Datos!$B$53="mm10",Ingresar_Datos!P768,IF(Ingresar_Datos!$B$53="mm40",Ingresar_Datos!Q768,IF(Ingresar_Datos!$B$53="mm100",Ingresar_Datos!R768,"Conv.Inválida"))))))</f>
        <v>129.6</v>
      </c>
      <c r="J85" s="116" t="str">
        <f>IF(Ingresar_Datos!$B$53="cm10",Ingresar_Datos!M868,IF(Ingresar_Datos!$B$53="cm40",Ingresar_Datos!N868,IF(Ingresar_Datos!$B$53="cm100",Ingresar_Datos!O868,IF(Ingresar_Datos!$B$53="mm10",Ingresar_Datos!P868,IF(Ingresar_Datos!$B$53="mm40",Ingresar_Datos!Q868,IF(Ingresar_Datos!$B$53="mm100",Ingresar_Datos!R868,"Conv.Inválida"))))))</f>
        <v/>
      </c>
      <c r="K85" s="116" t="str">
        <f>IF(Ingresar_Datos!$B$53="cm10",Ingresar_Datos!M968,IF(Ingresar_Datos!$B$53="cm40",Ingresar_Datos!N968,IF(Ingresar_Datos!$B$53="cm100",Ingresar_Datos!O968,IF(Ingresar_Datos!$B$53="mm10",Ingresar_Datos!P968,IF(Ingresar_Datos!$B$53="mm40",Ingresar_Datos!Q968,IF(Ingresar_Datos!$B$53="mm100",Ingresar_Datos!R968,"Conv.Inválida"))))))</f>
        <v/>
      </c>
    </row>
    <row r="86" spans="2:11" x14ac:dyDescent="0.3">
      <c r="B86" s="116">
        <f>IF(Ingresar_Datos!$B$53="cm10",Ingresar_Datos!M69,IF(Ingresar_Datos!$B$53="cm40",Ingresar_Datos!N69,IF(Ingresar_Datos!$B$53="cm100",Ingresar_Datos!O69,IF(Ingresar_Datos!$B$53="mm10",Ingresar_Datos!P69,IF(Ingresar_Datos!$B$53="mm40",Ingresar_Datos!Q69,IF(Ingresar_Datos!$B$53="mm100",Ingresar_Datos!R69,"Conv.Inválida"))))))</f>
        <v>115.28999999999999</v>
      </c>
      <c r="C86" s="116">
        <f>IF(Ingresar_Datos!$B$53="cm10",Ingresar_Datos!M169,IF(Ingresar_Datos!$B$53="cm40",Ingresar_Datos!N169,IF(Ingresar_Datos!$B$53="cm100",Ingresar_Datos!O169,IF(Ingresar_Datos!$B$53="mm10",Ingresar_Datos!P169,IF(Ingresar_Datos!$B$53="mm40",Ingresar_Datos!Q169,IF(Ingresar_Datos!$B$53="mm100",Ingresar_Datos!R169,"Conv.Inválida"))))))</f>
        <v>136.07999999999998</v>
      </c>
      <c r="D86" s="116">
        <f>IF(Ingresar_Datos!$B$53="cm10",Ingresar_Datos!M269,IF(Ingresar_Datos!$B$53="cm40",Ingresar_Datos!N269,IF(Ingresar_Datos!$B$53="cm100",Ingresar_Datos!O269,IF(Ingresar_Datos!$B$53="mm10",Ingresar_Datos!P269,IF(Ingresar_Datos!$B$53="mm40",Ingresar_Datos!Q269,IF(Ingresar_Datos!$B$53="mm100",Ingresar_Datos!R269,"Conv.Inválida"))))))</f>
        <v>120.96000000000001</v>
      </c>
      <c r="E86" s="116">
        <f>IF(Ingresar_Datos!$B$53="cm10",Ingresar_Datos!M369,IF(Ingresar_Datos!$B$53="cm40",Ingresar_Datos!N369,IF(Ingresar_Datos!$B$53="cm100",Ingresar_Datos!O369,IF(Ingresar_Datos!$B$53="mm10",Ingresar_Datos!P369,IF(Ingresar_Datos!$B$53="mm40",Ingresar_Datos!Q369,IF(Ingresar_Datos!$B$53="mm100",Ingresar_Datos!R369,"Conv.Inválida"))))))</f>
        <v>136.07999999999998</v>
      </c>
      <c r="F86" s="116">
        <f>IF(Ingresar_Datos!$B$53="cm10",Ingresar_Datos!M469,IF(Ingresar_Datos!$B$53="cm40",Ingresar_Datos!N469,IF(Ingresar_Datos!$B$53="cm100",Ingresar_Datos!O469,IF(Ingresar_Datos!$B$53="mm10",Ingresar_Datos!P469,IF(Ingresar_Datos!$B$53="mm40",Ingresar_Datos!Q469,IF(Ingresar_Datos!$B$53="mm100",Ingresar_Datos!R469,"Conv.Inválida"))))))</f>
        <v>136.07999999999998</v>
      </c>
      <c r="G86" s="116">
        <f>IF(Ingresar_Datos!$B$53="cm10",Ingresar_Datos!M569,IF(Ingresar_Datos!$B$53="cm40",Ingresar_Datos!N569,IF(Ingresar_Datos!$B$53="cm100",Ingresar_Datos!O569,IF(Ingresar_Datos!$B$53="mm10",Ingresar_Datos!P569,IF(Ingresar_Datos!$B$53="mm40",Ingresar_Datos!Q569,IF(Ingresar_Datos!$B$53="mm100",Ingresar_Datos!R569,"Conv.Inválida"))))))</f>
        <v>129.6</v>
      </c>
      <c r="H86" s="116">
        <f>IF(Ingresar_Datos!$B$53="cm10",Ingresar_Datos!M669,IF(Ingresar_Datos!$B$53="cm40",Ingresar_Datos!N669,IF(Ingresar_Datos!$B$53="cm100",Ingresar_Datos!O669,IF(Ingresar_Datos!$B$53="mm10",Ingresar_Datos!P669,IF(Ingresar_Datos!$B$53="mm40",Ingresar_Datos!Q669,IF(Ingresar_Datos!$B$53="mm100",Ingresar_Datos!R669,"Conv.Inválida"))))))</f>
        <v>112.32000000000001</v>
      </c>
      <c r="I86" s="116">
        <f>IF(Ingresar_Datos!$B$53="cm10",Ingresar_Datos!M769,IF(Ingresar_Datos!$B$53="cm40",Ingresar_Datos!N769,IF(Ingresar_Datos!$B$53="cm100",Ingresar_Datos!O769,IF(Ingresar_Datos!$B$53="mm10",Ingresar_Datos!P769,IF(Ingresar_Datos!$B$53="mm40",Ingresar_Datos!Q769,IF(Ingresar_Datos!$B$53="mm100",Ingresar_Datos!R769,"Conv.Inválida"))))))</f>
        <v>129.6</v>
      </c>
      <c r="J86" s="116" t="str">
        <f>IF(Ingresar_Datos!$B$53="cm10",Ingresar_Datos!M869,IF(Ingresar_Datos!$B$53="cm40",Ingresar_Datos!N869,IF(Ingresar_Datos!$B$53="cm100",Ingresar_Datos!O869,IF(Ingresar_Datos!$B$53="mm10",Ingresar_Datos!P869,IF(Ingresar_Datos!$B$53="mm40",Ingresar_Datos!Q869,IF(Ingresar_Datos!$B$53="mm100",Ingresar_Datos!R869,"Conv.Inválida"))))))</f>
        <v/>
      </c>
      <c r="K86" s="116" t="str">
        <f>IF(Ingresar_Datos!$B$53="cm10",Ingresar_Datos!M969,IF(Ingresar_Datos!$B$53="cm40",Ingresar_Datos!N969,IF(Ingresar_Datos!$B$53="cm100",Ingresar_Datos!O969,IF(Ingresar_Datos!$B$53="mm10",Ingresar_Datos!P969,IF(Ingresar_Datos!$B$53="mm40",Ingresar_Datos!Q969,IF(Ingresar_Datos!$B$53="mm100",Ingresar_Datos!R969,"Conv.Inválida"))))))</f>
        <v/>
      </c>
    </row>
    <row r="87" spans="2:11" x14ac:dyDescent="0.3">
      <c r="B87" s="116">
        <f>IF(Ingresar_Datos!$B$53="cm10",Ingresar_Datos!M70,IF(Ingresar_Datos!$B$53="cm40",Ingresar_Datos!N70,IF(Ingresar_Datos!$B$53="cm100",Ingresar_Datos!O70,IF(Ingresar_Datos!$B$53="mm10",Ingresar_Datos!P70,IF(Ingresar_Datos!$B$53="mm40",Ingresar_Datos!Q70,IF(Ingresar_Datos!$B$53="mm100",Ingresar_Datos!R70,"Conv.Inválida"))))))</f>
        <v>120.96000000000001</v>
      </c>
      <c r="C87" s="116">
        <f>IF(Ingresar_Datos!$B$53="cm10",Ingresar_Datos!M170,IF(Ingresar_Datos!$B$53="cm40",Ingresar_Datos!N170,IF(Ingresar_Datos!$B$53="cm100",Ingresar_Datos!O170,IF(Ingresar_Datos!$B$53="mm10",Ingresar_Datos!P170,IF(Ingresar_Datos!$B$53="mm40",Ingresar_Datos!Q170,IF(Ingresar_Datos!$B$53="mm100",Ingresar_Datos!R170,"Conv.Inválida"))))))</f>
        <v>142.56</v>
      </c>
      <c r="D87" s="116">
        <f>IF(Ingresar_Datos!$B$53="cm10",Ingresar_Datos!M270,IF(Ingresar_Datos!$B$53="cm40",Ingresar_Datos!N270,IF(Ingresar_Datos!$B$53="cm100",Ingresar_Datos!O270,IF(Ingresar_Datos!$B$53="mm10",Ingresar_Datos!P270,IF(Ingresar_Datos!$B$53="mm40",Ingresar_Datos!Q270,IF(Ingresar_Datos!$B$53="mm100",Ingresar_Datos!R270,"Conv.Inválida"))))))</f>
        <v>120.96000000000001</v>
      </c>
      <c r="E87" s="116">
        <f>IF(Ingresar_Datos!$B$53="cm10",Ingresar_Datos!M370,IF(Ingresar_Datos!$B$53="cm40",Ingresar_Datos!N370,IF(Ingresar_Datos!$B$53="cm100",Ingresar_Datos!O370,IF(Ingresar_Datos!$B$53="mm10",Ingresar_Datos!P370,IF(Ingresar_Datos!$B$53="mm40",Ingresar_Datos!Q370,IF(Ingresar_Datos!$B$53="mm100",Ingresar_Datos!R370,"Conv.Inválida"))))))</f>
        <v>136.07999999999998</v>
      </c>
      <c r="F87" s="116">
        <f>IF(Ingresar_Datos!$B$53="cm10",Ingresar_Datos!M470,IF(Ingresar_Datos!$B$53="cm40",Ingresar_Datos!N470,IF(Ingresar_Datos!$B$53="cm100",Ingresar_Datos!O470,IF(Ingresar_Datos!$B$53="mm10",Ingresar_Datos!P470,IF(Ingresar_Datos!$B$53="mm40",Ingresar_Datos!Q470,IF(Ingresar_Datos!$B$53="mm100",Ingresar_Datos!R470,"Conv.Inválida"))))))</f>
        <v>142.56</v>
      </c>
      <c r="G87" s="116">
        <f>IF(Ingresar_Datos!$B$53="cm10",Ingresar_Datos!M570,IF(Ingresar_Datos!$B$53="cm40",Ingresar_Datos!N570,IF(Ingresar_Datos!$B$53="cm100",Ingresar_Datos!O570,IF(Ingresar_Datos!$B$53="mm10",Ingresar_Datos!P570,IF(Ingresar_Datos!$B$53="mm40",Ingresar_Datos!Q570,IF(Ingresar_Datos!$B$53="mm100",Ingresar_Datos!R570,"Conv.Inválida"))))))</f>
        <v>129.6</v>
      </c>
      <c r="H87" s="116">
        <f>IF(Ingresar_Datos!$B$53="cm10",Ingresar_Datos!M670,IF(Ingresar_Datos!$B$53="cm40",Ingresar_Datos!N670,IF(Ingresar_Datos!$B$53="cm100",Ingresar_Datos!O670,IF(Ingresar_Datos!$B$53="mm10",Ingresar_Datos!P670,IF(Ingresar_Datos!$B$53="mm40",Ingresar_Datos!Q670,IF(Ingresar_Datos!$B$53="mm100",Ingresar_Datos!R670,"Conv.Inválida"))))))</f>
        <v>113.4</v>
      </c>
      <c r="I87" s="116">
        <f>IF(Ingresar_Datos!$B$53="cm10",Ingresar_Datos!M770,IF(Ingresar_Datos!$B$53="cm40",Ingresar_Datos!N770,IF(Ingresar_Datos!$B$53="cm100",Ingresar_Datos!O770,IF(Ingresar_Datos!$B$53="mm10",Ingresar_Datos!P770,IF(Ingresar_Datos!$B$53="mm40",Ingresar_Datos!Q770,IF(Ingresar_Datos!$B$53="mm100",Ingresar_Datos!R770,"Conv.Inválida"))))))</f>
        <v>120.96000000000001</v>
      </c>
      <c r="J87" s="116" t="str">
        <f>IF(Ingresar_Datos!$B$53="cm10",Ingresar_Datos!M870,IF(Ingresar_Datos!$B$53="cm40",Ingresar_Datos!N870,IF(Ingresar_Datos!$B$53="cm100",Ingresar_Datos!O870,IF(Ingresar_Datos!$B$53="mm10",Ingresar_Datos!P870,IF(Ingresar_Datos!$B$53="mm40",Ingresar_Datos!Q870,IF(Ingresar_Datos!$B$53="mm100",Ingresar_Datos!R870,"Conv.Inválida"))))))</f>
        <v/>
      </c>
      <c r="K87" s="116" t="str">
        <f>IF(Ingresar_Datos!$B$53="cm10",Ingresar_Datos!M970,IF(Ingresar_Datos!$B$53="cm40",Ingresar_Datos!N970,IF(Ingresar_Datos!$B$53="cm100",Ingresar_Datos!O970,IF(Ingresar_Datos!$B$53="mm10",Ingresar_Datos!P970,IF(Ingresar_Datos!$B$53="mm40",Ingresar_Datos!Q970,IF(Ingresar_Datos!$B$53="mm100",Ingresar_Datos!R970,"Conv.Inválida"))))))</f>
        <v/>
      </c>
    </row>
    <row r="88" spans="2:11" x14ac:dyDescent="0.3">
      <c r="B88" s="116">
        <f>IF(Ingresar_Datos!$B$53="cm10",Ingresar_Datos!M71,IF(Ingresar_Datos!$B$53="cm40",Ingresar_Datos!N71,IF(Ingresar_Datos!$B$53="cm100",Ingresar_Datos!O71,IF(Ingresar_Datos!$B$53="mm10",Ingresar_Datos!P71,IF(Ingresar_Datos!$B$53="mm40",Ingresar_Datos!Q71,IF(Ingresar_Datos!$B$53="mm100",Ingresar_Datos!R71,"Conv.Inválida"))))))</f>
        <v>120.96000000000001</v>
      </c>
      <c r="C88" s="116">
        <f>IF(Ingresar_Datos!$B$53="cm10",Ingresar_Datos!M171,IF(Ingresar_Datos!$B$53="cm40",Ingresar_Datos!N171,IF(Ingresar_Datos!$B$53="cm100",Ingresar_Datos!O171,IF(Ingresar_Datos!$B$53="mm10",Ingresar_Datos!P171,IF(Ingresar_Datos!$B$53="mm40",Ingresar_Datos!Q171,IF(Ingresar_Datos!$B$53="mm100",Ingresar_Datos!R171,"Conv.Inválida"))))))</f>
        <v>142.56</v>
      </c>
      <c r="D88" s="116">
        <f>IF(Ingresar_Datos!$B$53="cm10",Ingresar_Datos!M271,IF(Ingresar_Datos!$B$53="cm40",Ingresar_Datos!N271,IF(Ingresar_Datos!$B$53="cm100",Ingresar_Datos!O271,IF(Ingresar_Datos!$B$53="mm10",Ingresar_Datos!P271,IF(Ingresar_Datos!$B$53="mm40",Ingresar_Datos!Q271,IF(Ingresar_Datos!$B$53="mm100",Ingresar_Datos!R271,"Conv.Inválida"))))))</f>
        <v>122.85000000000001</v>
      </c>
      <c r="E88" s="116">
        <f>IF(Ingresar_Datos!$B$53="cm10",Ingresar_Datos!M371,IF(Ingresar_Datos!$B$53="cm40",Ingresar_Datos!N371,IF(Ingresar_Datos!$B$53="cm100",Ingresar_Datos!O371,IF(Ingresar_Datos!$B$53="mm10",Ingresar_Datos!P371,IF(Ingresar_Datos!$B$53="mm40",Ingresar_Datos!Q371,IF(Ingresar_Datos!$B$53="mm100",Ingresar_Datos!R371,"Conv.Inválida"))))))</f>
        <v>136.07999999999998</v>
      </c>
      <c r="F88" s="116">
        <f>IF(Ingresar_Datos!$B$53="cm10",Ingresar_Datos!M471,IF(Ingresar_Datos!$B$53="cm40",Ingresar_Datos!N471,IF(Ingresar_Datos!$B$53="cm100",Ingresar_Datos!O471,IF(Ingresar_Datos!$B$53="mm10",Ingresar_Datos!P471,IF(Ingresar_Datos!$B$53="mm40",Ingresar_Datos!Q471,IF(Ingresar_Datos!$B$53="mm100",Ingresar_Datos!R471,"Conv.Inválida"))))))</f>
        <v>142.56</v>
      </c>
      <c r="G88" s="116">
        <f>IF(Ingresar_Datos!$B$53="cm10",Ingresar_Datos!M571,IF(Ingresar_Datos!$B$53="cm40",Ingresar_Datos!N571,IF(Ingresar_Datos!$B$53="cm100",Ingresar_Datos!O571,IF(Ingresar_Datos!$B$53="mm10",Ingresar_Datos!P571,IF(Ingresar_Datos!$B$53="mm40",Ingresar_Datos!Q571,IF(Ingresar_Datos!$B$53="mm100",Ingresar_Datos!R571,"Conv.Inválida"))))))</f>
        <v>129.6</v>
      </c>
      <c r="H88" s="116">
        <f>IF(Ingresar_Datos!$B$53="cm10",Ingresar_Datos!M671,IF(Ingresar_Datos!$B$53="cm40",Ingresar_Datos!N671,IF(Ingresar_Datos!$B$53="cm100",Ingresar_Datos!O671,IF(Ingresar_Datos!$B$53="mm10",Ingresar_Datos!P671,IF(Ingresar_Datos!$B$53="mm40",Ingresar_Datos!Q671,IF(Ingresar_Datos!$B$53="mm100",Ingresar_Datos!R671,"Conv.Inválida"))))))</f>
        <v>113.4</v>
      </c>
      <c r="I88" s="116">
        <f>IF(Ingresar_Datos!$B$53="cm10",Ingresar_Datos!M771,IF(Ingresar_Datos!$B$53="cm40",Ingresar_Datos!N771,IF(Ingresar_Datos!$B$53="cm100",Ingresar_Datos!O771,IF(Ingresar_Datos!$B$53="mm10",Ingresar_Datos!P771,IF(Ingresar_Datos!$B$53="mm40",Ingresar_Datos!Q771,IF(Ingresar_Datos!$B$53="mm100",Ingresar_Datos!R771,"Conv.Inválida"))))))</f>
        <v>122.85000000000001</v>
      </c>
      <c r="J88" s="116" t="str">
        <f>IF(Ingresar_Datos!$B$53="cm10",Ingresar_Datos!M871,IF(Ingresar_Datos!$B$53="cm40",Ingresar_Datos!N871,IF(Ingresar_Datos!$B$53="cm100",Ingresar_Datos!O871,IF(Ingresar_Datos!$B$53="mm10",Ingresar_Datos!P871,IF(Ingresar_Datos!$B$53="mm40",Ingresar_Datos!Q871,IF(Ingresar_Datos!$B$53="mm100",Ingresar_Datos!R871,"Conv.Inválida"))))))</f>
        <v/>
      </c>
      <c r="K88" s="116" t="str">
        <f>IF(Ingresar_Datos!$B$53="cm10",Ingresar_Datos!M971,IF(Ingresar_Datos!$B$53="cm40",Ingresar_Datos!N971,IF(Ingresar_Datos!$B$53="cm100",Ingresar_Datos!O971,IF(Ingresar_Datos!$B$53="mm10",Ingresar_Datos!P971,IF(Ingresar_Datos!$B$53="mm40",Ingresar_Datos!Q971,IF(Ingresar_Datos!$B$53="mm100",Ingresar_Datos!R971,"Conv.Inválida"))))))</f>
        <v/>
      </c>
    </row>
    <row r="89" spans="2:11" x14ac:dyDescent="0.3">
      <c r="B89" s="116">
        <f>IF(Ingresar_Datos!$B$53="cm10",Ingresar_Datos!M72,IF(Ingresar_Datos!$B$53="cm40",Ingresar_Datos!N72,IF(Ingresar_Datos!$B$53="cm100",Ingresar_Datos!O72,IF(Ingresar_Datos!$B$53="mm10",Ingresar_Datos!P72,IF(Ingresar_Datos!$B$53="mm40",Ingresar_Datos!Q72,IF(Ingresar_Datos!$B$53="mm100",Ingresar_Datos!R72,"Conv.Inválida"))))))</f>
        <v>124.74</v>
      </c>
      <c r="C89" s="116">
        <f>IF(Ingresar_Datos!$B$53="cm10",Ingresar_Datos!M172,IF(Ingresar_Datos!$B$53="cm40",Ingresar_Datos!N172,IF(Ingresar_Datos!$B$53="cm100",Ingresar_Datos!O172,IF(Ingresar_Datos!$B$53="mm10",Ingresar_Datos!P172,IF(Ingresar_Datos!$B$53="mm40",Ingresar_Datos!Q172,IF(Ingresar_Datos!$B$53="mm100",Ingresar_Datos!R172,"Conv.Inválida"))))))</f>
        <v>142.56</v>
      </c>
      <c r="D89" s="116">
        <f>IF(Ingresar_Datos!$B$53="cm10",Ingresar_Datos!M272,IF(Ingresar_Datos!$B$53="cm40",Ingresar_Datos!N272,IF(Ingresar_Datos!$B$53="cm100",Ingresar_Datos!O272,IF(Ingresar_Datos!$B$53="mm10",Ingresar_Datos!P272,IF(Ingresar_Datos!$B$53="mm40",Ingresar_Datos!Q272,IF(Ingresar_Datos!$B$53="mm100",Ingresar_Datos!R272,"Conv.Inválida"))))))</f>
        <v>123.66000000000001</v>
      </c>
      <c r="E89" s="116">
        <f>IF(Ingresar_Datos!$B$53="cm10",Ingresar_Datos!M372,IF(Ingresar_Datos!$B$53="cm40",Ingresar_Datos!N372,IF(Ingresar_Datos!$B$53="cm100",Ingresar_Datos!O372,IF(Ingresar_Datos!$B$53="mm10",Ingresar_Datos!P372,IF(Ingresar_Datos!$B$53="mm40",Ingresar_Datos!Q372,IF(Ingresar_Datos!$B$53="mm100",Ingresar_Datos!R372,"Conv.Inválida"))))))</f>
        <v>141.21</v>
      </c>
      <c r="F89" s="116">
        <f>IF(Ingresar_Datos!$B$53="cm10",Ingresar_Datos!M472,IF(Ingresar_Datos!$B$53="cm40",Ingresar_Datos!N472,IF(Ingresar_Datos!$B$53="cm100",Ingresar_Datos!O472,IF(Ingresar_Datos!$B$53="mm10",Ingresar_Datos!P472,IF(Ingresar_Datos!$B$53="mm40",Ingresar_Datos!Q472,IF(Ingresar_Datos!$B$53="mm100",Ingresar_Datos!R472,"Conv.Inválida"))))))</f>
        <v>142.56</v>
      </c>
      <c r="G89" s="116">
        <f>IF(Ingresar_Datos!$B$53="cm10",Ingresar_Datos!M572,IF(Ingresar_Datos!$B$53="cm40",Ingresar_Datos!N572,IF(Ingresar_Datos!$B$53="cm100",Ingresar_Datos!O572,IF(Ingresar_Datos!$B$53="mm10",Ingresar_Datos!P572,IF(Ingresar_Datos!$B$53="mm40",Ingresar_Datos!Q572,IF(Ingresar_Datos!$B$53="mm100",Ingresar_Datos!R572,"Conv.Inválida"))))))</f>
        <v>129.6</v>
      </c>
      <c r="H89" s="116">
        <f>IF(Ingresar_Datos!$B$53="cm10",Ingresar_Datos!M672,IF(Ingresar_Datos!$B$53="cm40",Ingresar_Datos!N672,IF(Ingresar_Datos!$B$53="cm100",Ingresar_Datos!O672,IF(Ingresar_Datos!$B$53="mm10",Ingresar_Datos!P672,IF(Ingresar_Datos!$B$53="mm40",Ingresar_Datos!Q672,IF(Ingresar_Datos!$B$53="mm100",Ingresar_Datos!R672,"Conv.Inválida"))))))</f>
        <v>114.48</v>
      </c>
      <c r="I89" s="116">
        <f>IF(Ingresar_Datos!$B$53="cm10",Ingresar_Datos!M772,IF(Ingresar_Datos!$B$53="cm40",Ingresar_Datos!N772,IF(Ingresar_Datos!$B$53="cm100",Ingresar_Datos!O772,IF(Ingresar_Datos!$B$53="mm10",Ingresar_Datos!P772,IF(Ingresar_Datos!$B$53="mm40",Ingresar_Datos!Q772,IF(Ingresar_Datos!$B$53="mm100",Ingresar_Datos!R772,"Conv.Inválida"))))))</f>
        <v>123.66000000000001</v>
      </c>
      <c r="J89" s="116" t="str">
        <f>IF(Ingresar_Datos!$B$53="cm10",Ingresar_Datos!M872,IF(Ingresar_Datos!$B$53="cm40",Ingresar_Datos!N872,IF(Ingresar_Datos!$B$53="cm100",Ingresar_Datos!O872,IF(Ingresar_Datos!$B$53="mm10",Ingresar_Datos!P872,IF(Ingresar_Datos!$B$53="mm40",Ingresar_Datos!Q872,IF(Ingresar_Datos!$B$53="mm100",Ingresar_Datos!R872,"Conv.Inválida"))))))</f>
        <v/>
      </c>
      <c r="K89" s="116" t="str">
        <f>IF(Ingresar_Datos!$B$53="cm10",Ingresar_Datos!M972,IF(Ingresar_Datos!$B$53="cm40",Ingresar_Datos!N972,IF(Ingresar_Datos!$B$53="cm100",Ingresar_Datos!O972,IF(Ingresar_Datos!$B$53="mm10",Ingresar_Datos!P972,IF(Ingresar_Datos!$B$53="mm40",Ingresar_Datos!Q972,IF(Ingresar_Datos!$B$53="mm100",Ingresar_Datos!R972,"Conv.Inválida"))))))</f>
        <v/>
      </c>
    </row>
    <row r="90" spans="2:11" x14ac:dyDescent="0.3">
      <c r="B90" s="116">
        <f>IF(Ingresar_Datos!$B$53="cm10",Ingresar_Datos!M73,IF(Ingresar_Datos!$B$53="cm40",Ingresar_Datos!N73,IF(Ingresar_Datos!$B$53="cm100",Ingresar_Datos!O73,IF(Ingresar_Datos!$B$53="mm10",Ingresar_Datos!P73,IF(Ingresar_Datos!$B$53="mm40",Ingresar_Datos!Q73,IF(Ingresar_Datos!$B$53="mm100",Ingresar_Datos!R73,"Conv.Inválida"))))))</f>
        <v>129.6</v>
      </c>
      <c r="C90" s="116">
        <f>IF(Ingresar_Datos!$B$53="cm10",Ingresar_Datos!M173,IF(Ingresar_Datos!$B$53="cm40",Ingresar_Datos!N173,IF(Ingresar_Datos!$B$53="cm100",Ingresar_Datos!O173,IF(Ingresar_Datos!$B$53="mm10",Ingresar_Datos!P173,IF(Ingresar_Datos!$B$53="mm40",Ingresar_Datos!Q173,IF(Ingresar_Datos!$B$53="mm100",Ingresar_Datos!R173,"Conv.Inválida"))))))</f>
        <v>142.56</v>
      </c>
      <c r="D90" s="116">
        <f>IF(Ingresar_Datos!$B$53="cm10",Ingresar_Datos!M273,IF(Ingresar_Datos!$B$53="cm40",Ingresar_Datos!N273,IF(Ingresar_Datos!$B$53="cm100",Ingresar_Datos!O273,IF(Ingresar_Datos!$B$53="mm10",Ingresar_Datos!P273,IF(Ingresar_Datos!$B$53="mm40",Ingresar_Datos!Q273,IF(Ingresar_Datos!$B$53="mm100",Ingresar_Datos!R273,"Conv.Inválida"))))))</f>
        <v>123.66000000000001</v>
      </c>
      <c r="E90" s="116">
        <f>IF(Ingresar_Datos!$B$53="cm10",Ingresar_Datos!M373,IF(Ingresar_Datos!$B$53="cm40",Ingresar_Datos!N373,IF(Ingresar_Datos!$B$53="cm100",Ingresar_Datos!O373,IF(Ingresar_Datos!$B$53="mm10",Ingresar_Datos!P373,IF(Ingresar_Datos!$B$53="mm40",Ingresar_Datos!Q373,IF(Ingresar_Datos!$B$53="mm100",Ingresar_Datos!R373,"Conv.Inválida"))))))</f>
        <v>142.56</v>
      </c>
      <c r="F90" s="116">
        <f>IF(Ingresar_Datos!$B$53="cm10",Ingresar_Datos!M473,IF(Ingresar_Datos!$B$53="cm40",Ingresar_Datos!N473,IF(Ingresar_Datos!$B$53="cm100",Ingresar_Datos!O473,IF(Ingresar_Datos!$B$53="mm10",Ingresar_Datos!P473,IF(Ingresar_Datos!$B$53="mm40",Ingresar_Datos!Q473,IF(Ingresar_Datos!$B$53="mm100",Ingresar_Datos!R473,"Conv.Inválida"))))))</f>
        <v>142.56</v>
      </c>
      <c r="G90" s="116">
        <f>IF(Ingresar_Datos!$B$53="cm10",Ingresar_Datos!M573,IF(Ingresar_Datos!$B$53="cm40",Ingresar_Datos!N573,IF(Ingresar_Datos!$B$53="cm100",Ingresar_Datos!O573,IF(Ingresar_Datos!$B$53="mm10",Ingresar_Datos!P573,IF(Ingresar_Datos!$B$53="mm40",Ingresar_Datos!Q573,IF(Ingresar_Datos!$B$53="mm100",Ingresar_Datos!R573,"Conv.Inválida"))))))</f>
        <v>136.07999999999998</v>
      </c>
      <c r="H90" s="116">
        <f>IF(Ingresar_Datos!$B$53="cm10",Ingresar_Datos!M673,IF(Ingresar_Datos!$B$53="cm40",Ingresar_Datos!N673,IF(Ingresar_Datos!$B$53="cm100",Ingresar_Datos!O673,IF(Ingresar_Datos!$B$53="mm10",Ingresar_Datos!P673,IF(Ingresar_Datos!$B$53="mm40",Ingresar_Datos!Q673,IF(Ingresar_Datos!$B$53="mm100",Ingresar_Datos!R673,"Conv.Inválida"))))))</f>
        <v>114.48</v>
      </c>
      <c r="I90" s="116">
        <f>IF(Ingresar_Datos!$B$53="cm10",Ingresar_Datos!M773,IF(Ingresar_Datos!$B$53="cm40",Ingresar_Datos!N773,IF(Ingresar_Datos!$B$53="cm100",Ingresar_Datos!O773,IF(Ingresar_Datos!$B$53="mm10",Ingresar_Datos!P773,IF(Ingresar_Datos!$B$53="mm40",Ingresar_Datos!Q773,IF(Ingresar_Datos!$B$53="mm100",Ingresar_Datos!R773,"Conv.Inválida"))))))</f>
        <v>123.66000000000001</v>
      </c>
      <c r="J90" s="116" t="str">
        <f>IF(Ingresar_Datos!$B$53="cm10",Ingresar_Datos!M873,IF(Ingresar_Datos!$B$53="cm40",Ingresar_Datos!N873,IF(Ingresar_Datos!$B$53="cm100",Ingresar_Datos!O873,IF(Ingresar_Datos!$B$53="mm10",Ingresar_Datos!P873,IF(Ingresar_Datos!$B$53="mm40",Ingresar_Datos!Q873,IF(Ingresar_Datos!$B$53="mm100",Ingresar_Datos!R873,"Conv.Inválida"))))))</f>
        <v/>
      </c>
      <c r="K90" s="116" t="str">
        <f>IF(Ingresar_Datos!$B$53="cm10",Ingresar_Datos!M973,IF(Ingresar_Datos!$B$53="cm40",Ingresar_Datos!N973,IF(Ingresar_Datos!$B$53="cm100",Ingresar_Datos!O973,IF(Ingresar_Datos!$B$53="mm10",Ingresar_Datos!P973,IF(Ingresar_Datos!$B$53="mm40",Ingresar_Datos!Q973,IF(Ingresar_Datos!$B$53="mm100",Ingresar_Datos!R973,"Conv.Inválida"))))))</f>
        <v/>
      </c>
    </row>
    <row r="91" spans="2:11" x14ac:dyDescent="0.3">
      <c r="B91" s="116">
        <f>IF(Ingresar_Datos!$B$53="cm10",Ingresar_Datos!M74,IF(Ingresar_Datos!$B$53="cm40",Ingresar_Datos!N74,IF(Ingresar_Datos!$B$53="cm100",Ingresar_Datos!O74,IF(Ingresar_Datos!$B$53="mm10",Ingresar_Datos!P74,IF(Ingresar_Datos!$B$53="mm40",Ingresar_Datos!Q74,IF(Ingresar_Datos!$B$53="mm100",Ingresar_Datos!R74,"Conv.Inválida"))))))</f>
        <v>129.6</v>
      </c>
      <c r="C91" s="116">
        <f>IF(Ingresar_Datos!$B$53="cm10",Ingresar_Datos!M174,IF(Ingresar_Datos!$B$53="cm40",Ingresar_Datos!N174,IF(Ingresar_Datos!$B$53="cm100",Ingresar_Datos!O174,IF(Ingresar_Datos!$B$53="mm10",Ingresar_Datos!P174,IF(Ingresar_Datos!$B$53="mm40",Ingresar_Datos!Q174,IF(Ingresar_Datos!$B$53="mm100",Ingresar_Datos!R174,"Conv.Inválida"))))))</f>
        <v>142.56</v>
      </c>
      <c r="D91" s="116">
        <f>IF(Ingresar_Datos!$B$53="cm10",Ingresar_Datos!M274,IF(Ingresar_Datos!$B$53="cm40",Ingresar_Datos!N274,IF(Ingresar_Datos!$B$53="cm100",Ingresar_Datos!O274,IF(Ingresar_Datos!$B$53="mm10",Ingresar_Datos!P274,IF(Ingresar_Datos!$B$53="mm40",Ingresar_Datos!Q274,IF(Ingresar_Datos!$B$53="mm100",Ingresar_Datos!R274,"Conv.Inválida"))))))</f>
        <v>127.44</v>
      </c>
      <c r="E91" s="116">
        <f>IF(Ingresar_Datos!$B$53="cm10",Ingresar_Datos!M374,IF(Ingresar_Datos!$B$53="cm40",Ingresar_Datos!N374,IF(Ingresar_Datos!$B$53="cm100",Ingresar_Datos!O374,IF(Ingresar_Datos!$B$53="mm10",Ingresar_Datos!P374,IF(Ingresar_Datos!$B$53="mm40",Ingresar_Datos!Q374,IF(Ingresar_Datos!$B$53="mm100",Ingresar_Datos!R374,"Conv.Inválida"))))))</f>
        <v>144.72000000000003</v>
      </c>
      <c r="F91" s="116">
        <f>IF(Ingresar_Datos!$B$53="cm10",Ingresar_Datos!M474,IF(Ingresar_Datos!$B$53="cm40",Ingresar_Datos!N474,IF(Ingresar_Datos!$B$53="cm100",Ingresar_Datos!O474,IF(Ingresar_Datos!$B$53="mm10",Ingresar_Datos!P474,IF(Ingresar_Datos!$B$53="mm40",Ingresar_Datos!Q474,IF(Ingresar_Datos!$B$53="mm100",Ingresar_Datos!R474,"Conv.Inválida"))))))</f>
        <v>142.56</v>
      </c>
      <c r="G91" s="116">
        <f>IF(Ingresar_Datos!$B$53="cm10",Ingresar_Datos!M574,IF(Ingresar_Datos!$B$53="cm40",Ingresar_Datos!N574,IF(Ingresar_Datos!$B$53="cm100",Ingresar_Datos!O574,IF(Ingresar_Datos!$B$53="mm10",Ingresar_Datos!P574,IF(Ingresar_Datos!$B$53="mm40",Ingresar_Datos!Q574,IF(Ingresar_Datos!$B$53="mm100",Ingresar_Datos!R574,"Conv.Inválida"))))))</f>
        <v>136.07999999999998</v>
      </c>
      <c r="H91" s="116">
        <f>IF(Ingresar_Datos!$B$53="cm10",Ingresar_Datos!M674,IF(Ingresar_Datos!$B$53="cm40",Ingresar_Datos!N674,IF(Ingresar_Datos!$B$53="cm100",Ingresar_Datos!O674,IF(Ingresar_Datos!$B$53="mm10",Ingresar_Datos!P674,IF(Ingresar_Datos!$B$53="mm40",Ingresar_Datos!Q674,IF(Ingresar_Datos!$B$53="mm100",Ingresar_Datos!R674,"Conv.Inválida"))))))</f>
        <v>114.48</v>
      </c>
      <c r="I91" s="116">
        <f>IF(Ingresar_Datos!$B$53="cm10",Ingresar_Datos!M774,IF(Ingresar_Datos!$B$53="cm40",Ingresar_Datos!N774,IF(Ingresar_Datos!$B$53="cm100",Ingresar_Datos!O774,IF(Ingresar_Datos!$B$53="mm10",Ingresar_Datos!P774,IF(Ingresar_Datos!$B$53="mm40",Ingresar_Datos!Q774,IF(Ingresar_Datos!$B$53="mm100",Ingresar_Datos!R774,"Conv.Inválida"))))))</f>
        <v>127.44</v>
      </c>
      <c r="J91" s="116" t="str">
        <f>IF(Ingresar_Datos!$B$53="cm10",Ingresar_Datos!M874,IF(Ingresar_Datos!$B$53="cm40",Ingresar_Datos!N874,IF(Ingresar_Datos!$B$53="cm100",Ingresar_Datos!O874,IF(Ingresar_Datos!$B$53="mm10",Ingresar_Datos!P874,IF(Ingresar_Datos!$B$53="mm40",Ingresar_Datos!Q874,IF(Ingresar_Datos!$B$53="mm100",Ingresar_Datos!R874,"Conv.Inválida"))))))</f>
        <v/>
      </c>
      <c r="K91" s="116" t="str">
        <f>IF(Ingresar_Datos!$B$53="cm10",Ingresar_Datos!M974,IF(Ingresar_Datos!$B$53="cm40",Ingresar_Datos!N974,IF(Ingresar_Datos!$B$53="cm100",Ingresar_Datos!O974,IF(Ingresar_Datos!$B$53="mm10",Ingresar_Datos!P974,IF(Ingresar_Datos!$B$53="mm40",Ingresar_Datos!Q974,IF(Ingresar_Datos!$B$53="mm100",Ingresar_Datos!R974,"Conv.Inválida"))))))</f>
        <v/>
      </c>
    </row>
    <row r="92" spans="2:11" x14ac:dyDescent="0.3">
      <c r="B92" s="116">
        <f>IF(Ingresar_Datos!$B$53="cm10",Ingresar_Datos!M75,IF(Ingresar_Datos!$B$53="cm40",Ingresar_Datos!N75,IF(Ingresar_Datos!$B$53="cm100",Ingresar_Datos!O75,IF(Ingresar_Datos!$B$53="mm10",Ingresar_Datos!P75,IF(Ingresar_Datos!$B$53="mm40",Ingresar_Datos!Q75,IF(Ingresar_Datos!$B$53="mm100",Ingresar_Datos!R75,"Conv.Inválida"))))))</f>
        <v>133.92000000000002</v>
      </c>
      <c r="C92" s="116">
        <f>IF(Ingresar_Datos!$B$53="cm10",Ingresar_Datos!M175,IF(Ingresar_Datos!$B$53="cm40",Ingresar_Datos!N175,IF(Ingresar_Datos!$B$53="cm100",Ingresar_Datos!O175,IF(Ingresar_Datos!$B$53="mm10",Ingresar_Datos!P175,IF(Ingresar_Datos!$B$53="mm40",Ingresar_Datos!Q175,IF(Ingresar_Datos!$B$53="mm100",Ingresar_Datos!R175,"Conv.Inválida"))))))</f>
        <v>142.56</v>
      </c>
      <c r="D92" s="116">
        <f>IF(Ingresar_Datos!$B$53="cm10",Ingresar_Datos!M275,IF(Ingresar_Datos!$B$53="cm40",Ingresar_Datos!N275,IF(Ingresar_Datos!$B$53="cm100",Ingresar_Datos!O275,IF(Ingresar_Datos!$B$53="mm10",Ingresar_Datos!P275,IF(Ingresar_Datos!$B$53="mm40",Ingresar_Datos!Q275,IF(Ingresar_Datos!$B$53="mm100",Ingresar_Datos!R275,"Conv.Inválida"))))))</f>
        <v>129.6</v>
      </c>
      <c r="E92" s="116">
        <f>IF(Ingresar_Datos!$B$53="cm10",Ingresar_Datos!M375,IF(Ingresar_Datos!$B$53="cm40",Ingresar_Datos!N375,IF(Ingresar_Datos!$B$53="cm100",Ingresar_Datos!O375,IF(Ingresar_Datos!$B$53="mm10",Ingresar_Datos!P375,IF(Ingresar_Datos!$B$53="mm40",Ingresar_Datos!Q375,IF(Ingresar_Datos!$B$53="mm100",Ingresar_Datos!R375,"Conv.Inválida"))))))</f>
        <v>144.72000000000003</v>
      </c>
      <c r="F92" s="116">
        <f>IF(Ingresar_Datos!$B$53="cm10",Ingresar_Datos!M475,IF(Ingresar_Datos!$B$53="cm40",Ingresar_Datos!N475,IF(Ingresar_Datos!$B$53="cm100",Ingresar_Datos!O475,IF(Ingresar_Datos!$B$53="mm10",Ingresar_Datos!P475,IF(Ingresar_Datos!$B$53="mm40",Ingresar_Datos!Q475,IF(Ingresar_Datos!$B$53="mm100",Ingresar_Datos!R475,"Conv.Inválida"))))))</f>
        <v>149.04</v>
      </c>
      <c r="G92" s="116">
        <f>IF(Ingresar_Datos!$B$53="cm10",Ingresar_Datos!M575,IF(Ingresar_Datos!$B$53="cm40",Ingresar_Datos!N575,IF(Ingresar_Datos!$B$53="cm100",Ingresar_Datos!O575,IF(Ingresar_Datos!$B$53="mm10",Ingresar_Datos!P575,IF(Ingresar_Datos!$B$53="mm40",Ingresar_Datos!Q575,IF(Ingresar_Datos!$B$53="mm100",Ingresar_Datos!R575,"Conv.Inválida"))))))</f>
        <v>136.07999999999998</v>
      </c>
      <c r="H92" s="116">
        <f>IF(Ingresar_Datos!$B$53="cm10",Ingresar_Datos!M675,IF(Ingresar_Datos!$B$53="cm40",Ingresar_Datos!N675,IF(Ingresar_Datos!$B$53="cm100",Ingresar_Datos!O675,IF(Ingresar_Datos!$B$53="mm10",Ingresar_Datos!P675,IF(Ingresar_Datos!$B$53="mm40",Ingresar_Datos!Q675,IF(Ingresar_Datos!$B$53="mm100",Ingresar_Datos!R675,"Conv.Inválida"))))))</f>
        <v>127.44</v>
      </c>
      <c r="I92" s="116">
        <f>IF(Ingresar_Datos!$B$53="cm10",Ingresar_Datos!M775,IF(Ingresar_Datos!$B$53="cm40",Ingresar_Datos!N775,IF(Ingresar_Datos!$B$53="cm100",Ingresar_Datos!O775,IF(Ingresar_Datos!$B$53="mm10",Ingresar_Datos!P775,IF(Ingresar_Datos!$B$53="mm40",Ingresar_Datos!Q775,IF(Ingresar_Datos!$B$53="mm100",Ingresar_Datos!R775,"Conv.Inválida"))))))</f>
        <v>129.6</v>
      </c>
      <c r="J92" s="116" t="str">
        <f>IF(Ingresar_Datos!$B$53="cm10",Ingresar_Datos!M875,IF(Ingresar_Datos!$B$53="cm40",Ingresar_Datos!N875,IF(Ingresar_Datos!$B$53="cm100",Ingresar_Datos!O875,IF(Ingresar_Datos!$B$53="mm10",Ingresar_Datos!P875,IF(Ingresar_Datos!$B$53="mm40",Ingresar_Datos!Q875,IF(Ingresar_Datos!$B$53="mm100",Ingresar_Datos!R875,"Conv.Inválida"))))))</f>
        <v/>
      </c>
      <c r="K92" s="116" t="str">
        <f>IF(Ingresar_Datos!$B$53="cm10",Ingresar_Datos!M975,IF(Ingresar_Datos!$B$53="cm40",Ingresar_Datos!N975,IF(Ingresar_Datos!$B$53="cm100",Ingresar_Datos!O975,IF(Ingresar_Datos!$B$53="mm10",Ingresar_Datos!P975,IF(Ingresar_Datos!$B$53="mm40",Ingresar_Datos!Q975,IF(Ingresar_Datos!$B$53="mm100",Ingresar_Datos!R975,"Conv.Inválida"))))))</f>
        <v/>
      </c>
    </row>
    <row r="93" spans="2:11" x14ac:dyDescent="0.3">
      <c r="B93" s="116">
        <f>IF(Ingresar_Datos!$B$53="cm10",Ingresar_Datos!M76,IF(Ingresar_Datos!$B$53="cm40",Ingresar_Datos!N76,IF(Ingresar_Datos!$B$53="cm100",Ingresar_Datos!O76,IF(Ingresar_Datos!$B$53="mm10",Ingresar_Datos!P76,IF(Ingresar_Datos!$B$53="mm40",Ingresar_Datos!Q76,IF(Ingresar_Datos!$B$53="mm100",Ingresar_Datos!R76,"Conv.Inválida"))))))</f>
        <v>136.07999999999998</v>
      </c>
      <c r="C93" s="116">
        <f>IF(Ingresar_Datos!$B$53="cm10",Ingresar_Datos!M176,IF(Ingresar_Datos!$B$53="cm40",Ingresar_Datos!N176,IF(Ingresar_Datos!$B$53="cm100",Ingresar_Datos!O176,IF(Ingresar_Datos!$B$53="mm10",Ingresar_Datos!P176,IF(Ingresar_Datos!$B$53="mm40",Ingresar_Datos!Q176,IF(Ingresar_Datos!$B$53="mm100",Ingresar_Datos!R176,"Conv.Inválida"))))))</f>
        <v>142.56</v>
      </c>
      <c r="D93" s="116">
        <f>IF(Ingresar_Datos!$B$53="cm10",Ingresar_Datos!M276,IF(Ingresar_Datos!$B$53="cm40",Ingresar_Datos!N276,IF(Ingresar_Datos!$B$53="cm100",Ingresar_Datos!O276,IF(Ingresar_Datos!$B$53="mm10",Ingresar_Datos!P276,IF(Ingresar_Datos!$B$53="mm40",Ingresar_Datos!Q276,IF(Ingresar_Datos!$B$53="mm100",Ingresar_Datos!R276,"Conv.Inválida"))))))</f>
        <v>129.6</v>
      </c>
      <c r="E93" s="116">
        <f>IF(Ingresar_Datos!$B$53="cm10",Ingresar_Datos!M376,IF(Ingresar_Datos!$B$53="cm40",Ingresar_Datos!N376,IF(Ingresar_Datos!$B$53="cm100",Ingresar_Datos!O376,IF(Ingresar_Datos!$B$53="mm10",Ingresar_Datos!P376,IF(Ingresar_Datos!$B$53="mm40",Ingresar_Datos!Q376,IF(Ingresar_Datos!$B$53="mm100",Ingresar_Datos!R376,"Conv.Inválida"))))))</f>
        <v>144.72000000000003</v>
      </c>
      <c r="F93" s="116">
        <f>IF(Ingresar_Datos!$B$53="cm10",Ingresar_Datos!M476,IF(Ingresar_Datos!$B$53="cm40",Ingresar_Datos!N476,IF(Ingresar_Datos!$B$53="cm100",Ingresar_Datos!O476,IF(Ingresar_Datos!$B$53="mm10",Ingresar_Datos!P476,IF(Ingresar_Datos!$B$53="mm40",Ingresar_Datos!Q476,IF(Ingresar_Datos!$B$53="mm100",Ingresar_Datos!R476,"Conv.Inválida"))))))</f>
        <v>157.68</v>
      </c>
      <c r="G93" s="116">
        <f>IF(Ingresar_Datos!$B$53="cm10",Ingresar_Datos!M576,IF(Ingresar_Datos!$B$53="cm40",Ingresar_Datos!N576,IF(Ingresar_Datos!$B$53="cm100",Ingresar_Datos!O576,IF(Ingresar_Datos!$B$53="mm10",Ingresar_Datos!P576,IF(Ingresar_Datos!$B$53="mm40",Ingresar_Datos!Q576,IF(Ingresar_Datos!$B$53="mm100",Ingresar_Datos!R576,"Conv.Inválida"))))))</f>
        <v>136.07999999999998</v>
      </c>
      <c r="H93" s="116">
        <f>IF(Ingresar_Datos!$B$53="cm10",Ingresar_Datos!M676,IF(Ingresar_Datos!$B$53="cm40",Ingresar_Datos!N676,IF(Ingresar_Datos!$B$53="cm100",Ingresar_Datos!O676,IF(Ingresar_Datos!$B$53="mm10",Ingresar_Datos!P676,IF(Ingresar_Datos!$B$53="mm40",Ingresar_Datos!Q676,IF(Ingresar_Datos!$B$53="mm100",Ingresar_Datos!R676,"Conv.Inválida"))))))</f>
        <v>129.6</v>
      </c>
      <c r="I93" s="116">
        <f>IF(Ingresar_Datos!$B$53="cm10",Ingresar_Datos!M776,IF(Ingresar_Datos!$B$53="cm40",Ingresar_Datos!N776,IF(Ingresar_Datos!$B$53="cm100",Ingresar_Datos!O776,IF(Ingresar_Datos!$B$53="mm10",Ingresar_Datos!P776,IF(Ingresar_Datos!$B$53="mm40",Ingresar_Datos!Q776,IF(Ingresar_Datos!$B$53="mm100",Ingresar_Datos!R776,"Conv.Inválida"))))))</f>
        <v>129.6</v>
      </c>
      <c r="J93" s="116" t="str">
        <f>IF(Ingresar_Datos!$B$53="cm10",Ingresar_Datos!M876,IF(Ingresar_Datos!$B$53="cm40",Ingresar_Datos!N876,IF(Ingresar_Datos!$B$53="cm100",Ingresar_Datos!O876,IF(Ingresar_Datos!$B$53="mm10",Ingresar_Datos!P876,IF(Ingresar_Datos!$B$53="mm40",Ingresar_Datos!Q876,IF(Ingresar_Datos!$B$53="mm100",Ingresar_Datos!R876,"Conv.Inválida"))))))</f>
        <v/>
      </c>
      <c r="K93" s="116" t="str">
        <f>IF(Ingresar_Datos!$B$53="cm10",Ingresar_Datos!M976,IF(Ingresar_Datos!$B$53="cm40",Ingresar_Datos!N976,IF(Ingresar_Datos!$B$53="cm100",Ingresar_Datos!O976,IF(Ingresar_Datos!$B$53="mm10",Ingresar_Datos!P976,IF(Ingresar_Datos!$B$53="mm40",Ingresar_Datos!Q976,IF(Ingresar_Datos!$B$53="mm100",Ingresar_Datos!R976,"Conv.Inválida"))))))</f>
        <v/>
      </c>
    </row>
    <row r="94" spans="2:11" x14ac:dyDescent="0.3">
      <c r="B94" s="116">
        <f>IF(Ingresar_Datos!$B$53="cm10",Ingresar_Datos!M77,IF(Ingresar_Datos!$B$53="cm40",Ingresar_Datos!N77,IF(Ingresar_Datos!$B$53="cm100",Ingresar_Datos!O77,IF(Ingresar_Datos!$B$53="mm10",Ingresar_Datos!P77,IF(Ingresar_Datos!$B$53="mm40",Ingresar_Datos!Q77,IF(Ingresar_Datos!$B$53="mm100",Ingresar_Datos!R77,"Conv.Inválida"))))))</f>
        <v>136.07999999999998</v>
      </c>
      <c r="C94" s="116">
        <f>IF(Ingresar_Datos!$B$53="cm10",Ingresar_Datos!M177,IF(Ingresar_Datos!$B$53="cm40",Ingresar_Datos!N177,IF(Ingresar_Datos!$B$53="cm100",Ingresar_Datos!O177,IF(Ingresar_Datos!$B$53="mm10",Ingresar_Datos!P177,IF(Ingresar_Datos!$B$53="mm40",Ingresar_Datos!Q177,IF(Ingresar_Datos!$B$53="mm100",Ingresar_Datos!R177,"Conv.Inválida"))))))</f>
        <v>151.20000000000002</v>
      </c>
      <c r="D94" s="116">
        <f>IF(Ingresar_Datos!$B$53="cm10",Ingresar_Datos!M277,IF(Ingresar_Datos!$B$53="cm40",Ingresar_Datos!N277,IF(Ingresar_Datos!$B$53="cm100",Ingresar_Datos!O277,IF(Ingresar_Datos!$B$53="mm10",Ingresar_Datos!P277,IF(Ingresar_Datos!$B$53="mm40",Ingresar_Datos!Q277,IF(Ingresar_Datos!$B$53="mm100",Ingresar_Datos!R277,"Conv.Inválida"))))))</f>
        <v>129.6</v>
      </c>
      <c r="E94" s="116">
        <f>IF(Ingresar_Datos!$B$53="cm10",Ingresar_Datos!M377,IF(Ingresar_Datos!$B$53="cm40",Ingresar_Datos!N377,IF(Ingresar_Datos!$B$53="cm100",Ingresar_Datos!O377,IF(Ingresar_Datos!$B$53="mm10",Ingresar_Datos!P377,IF(Ingresar_Datos!$B$53="mm40",Ingresar_Datos!Q377,IF(Ingresar_Datos!$B$53="mm100",Ingresar_Datos!R377,"Conv.Inválida"))))))</f>
        <v>151.20000000000002</v>
      </c>
      <c r="F94" s="116">
        <f>IF(Ingresar_Datos!$B$53="cm10",Ingresar_Datos!M477,IF(Ingresar_Datos!$B$53="cm40",Ingresar_Datos!N477,IF(Ingresar_Datos!$B$53="cm100",Ingresar_Datos!O477,IF(Ingresar_Datos!$B$53="mm10",Ingresar_Datos!P477,IF(Ingresar_Datos!$B$53="mm40",Ingresar_Datos!Q477,IF(Ingresar_Datos!$B$53="mm100",Ingresar_Datos!R477,"Conv.Inválida"))))))</f>
        <v>157.68</v>
      </c>
      <c r="G94" s="116">
        <f>IF(Ingresar_Datos!$B$53="cm10",Ingresar_Datos!M577,IF(Ingresar_Datos!$B$53="cm40",Ingresar_Datos!N577,IF(Ingresar_Datos!$B$53="cm100",Ingresar_Datos!O577,IF(Ingresar_Datos!$B$53="mm10",Ingresar_Datos!P577,IF(Ingresar_Datos!$B$53="mm40",Ingresar_Datos!Q577,IF(Ingresar_Datos!$B$53="mm100",Ingresar_Datos!R577,"Conv.Inválida"))))))</f>
        <v>142.56</v>
      </c>
      <c r="H94" s="116">
        <f>IF(Ingresar_Datos!$B$53="cm10",Ingresar_Datos!M677,IF(Ingresar_Datos!$B$53="cm40",Ingresar_Datos!N677,IF(Ingresar_Datos!$B$53="cm100",Ingresar_Datos!O677,IF(Ingresar_Datos!$B$53="mm10",Ingresar_Datos!P677,IF(Ingresar_Datos!$B$53="mm40",Ingresar_Datos!Q677,IF(Ingresar_Datos!$B$53="mm100",Ingresar_Datos!R677,"Conv.Inválida"))))))</f>
        <v>129.6</v>
      </c>
      <c r="I94" s="116">
        <f>IF(Ingresar_Datos!$B$53="cm10",Ingresar_Datos!M777,IF(Ingresar_Datos!$B$53="cm40",Ingresar_Datos!N777,IF(Ingresar_Datos!$B$53="cm100",Ingresar_Datos!O777,IF(Ingresar_Datos!$B$53="mm10",Ingresar_Datos!P777,IF(Ingresar_Datos!$B$53="mm40",Ingresar_Datos!Q777,IF(Ingresar_Datos!$B$53="mm100",Ingresar_Datos!R777,"Conv.Inválida"))))))</f>
        <v>129.6</v>
      </c>
      <c r="J94" s="116" t="str">
        <f>IF(Ingresar_Datos!$B$53="cm10",Ingresar_Datos!M877,IF(Ingresar_Datos!$B$53="cm40",Ingresar_Datos!N877,IF(Ingresar_Datos!$B$53="cm100",Ingresar_Datos!O877,IF(Ingresar_Datos!$B$53="mm10",Ingresar_Datos!P877,IF(Ingresar_Datos!$B$53="mm40",Ingresar_Datos!Q877,IF(Ingresar_Datos!$B$53="mm100",Ingresar_Datos!R877,"Conv.Inválida"))))))</f>
        <v/>
      </c>
      <c r="K94" s="116" t="str">
        <f>IF(Ingresar_Datos!$B$53="cm10",Ingresar_Datos!M977,IF(Ingresar_Datos!$B$53="cm40",Ingresar_Datos!N977,IF(Ingresar_Datos!$B$53="cm100",Ingresar_Datos!O977,IF(Ingresar_Datos!$B$53="mm10",Ingresar_Datos!P977,IF(Ingresar_Datos!$B$53="mm40",Ingresar_Datos!Q977,IF(Ingresar_Datos!$B$53="mm100",Ingresar_Datos!R977,"Conv.Inválida"))))))</f>
        <v/>
      </c>
    </row>
    <row r="95" spans="2:11" x14ac:dyDescent="0.3">
      <c r="B95" s="116">
        <f>IF(Ingresar_Datos!$B$53="cm10",Ingresar_Datos!M78,IF(Ingresar_Datos!$B$53="cm40",Ingresar_Datos!N78,IF(Ingresar_Datos!$B$53="cm100",Ingresar_Datos!O78,IF(Ingresar_Datos!$B$53="mm10",Ingresar_Datos!P78,IF(Ingresar_Datos!$B$53="mm40",Ingresar_Datos!Q78,IF(Ingresar_Datos!$B$53="mm100",Ingresar_Datos!R78,"Conv.Inválida"))))))</f>
        <v>136.07999999999998</v>
      </c>
      <c r="C95" s="116">
        <f>IF(Ingresar_Datos!$B$53="cm10",Ingresar_Datos!M178,IF(Ingresar_Datos!$B$53="cm40",Ingresar_Datos!N178,IF(Ingresar_Datos!$B$53="cm100",Ingresar_Datos!O178,IF(Ingresar_Datos!$B$53="mm10",Ingresar_Datos!P178,IF(Ingresar_Datos!$B$53="mm40",Ingresar_Datos!Q178,IF(Ingresar_Datos!$B$53="mm100",Ingresar_Datos!R178,"Conv.Inválida"))))))</f>
        <v>155.51999999999998</v>
      </c>
      <c r="D95" s="116">
        <f>IF(Ingresar_Datos!$B$53="cm10",Ingresar_Datos!M278,IF(Ingresar_Datos!$B$53="cm40",Ingresar_Datos!N278,IF(Ingresar_Datos!$B$53="cm100",Ingresar_Datos!O278,IF(Ingresar_Datos!$B$53="mm10",Ingresar_Datos!P278,IF(Ingresar_Datos!$B$53="mm40",Ingresar_Datos!Q278,IF(Ingresar_Datos!$B$53="mm100",Ingresar_Datos!R278,"Conv.Inválida"))))))</f>
        <v>136.07999999999998</v>
      </c>
      <c r="E95" s="116">
        <f>IF(Ingresar_Datos!$B$53="cm10",Ingresar_Datos!M378,IF(Ingresar_Datos!$B$53="cm40",Ingresar_Datos!N378,IF(Ingresar_Datos!$B$53="cm100",Ingresar_Datos!O378,IF(Ingresar_Datos!$B$53="mm10",Ingresar_Datos!P378,IF(Ingresar_Datos!$B$53="mm40",Ingresar_Datos!Q378,IF(Ingresar_Datos!$B$53="mm100",Ingresar_Datos!R378,"Conv.Inválida"))))))</f>
        <v>151.20000000000002</v>
      </c>
      <c r="F95" s="116">
        <f>IF(Ingresar_Datos!$B$53="cm10",Ingresar_Datos!M478,IF(Ingresar_Datos!$B$53="cm40",Ingresar_Datos!N478,IF(Ingresar_Datos!$B$53="cm100",Ingresar_Datos!O478,IF(Ingresar_Datos!$B$53="mm10",Ingresar_Datos!P478,IF(Ingresar_Datos!$B$53="mm40",Ingresar_Datos!Q478,IF(Ingresar_Datos!$B$53="mm100",Ingresar_Datos!R478,"Conv.Inválida"))))))</f>
        <v>164.16</v>
      </c>
      <c r="G95" s="116">
        <f>IF(Ingresar_Datos!$B$53="cm10",Ingresar_Datos!M578,IF(Ingresar_Datos!$B$53="cm40",Ingresar_Datos!N578,IF(Ingresar_Datos!$B$53="cm100",Ingresar_Datos!O578,IF(Ingresar_Datos!$B$53="mm10",Ingresar_Datos!P578,IF(Ingresar_Datos!$B$53="mm40",Ingresar_Datos!Q578,IF(Ingresar_Datos!$B$53="mm100",Ingresar_Datos!R578,"Conv.Inválida"))))))</f>
        <v>142.56</v>
      </c>
      <c r="H95" s="116">
        <f>IF(Ingresar_Datos!$B$53="cm10",Ingresar_Datos!M678,IF(Ingresar_Datos!$B$53="cm40",Ingresar_Datos!N678,IF(Ingresar_Datos!$B$53="cm100",Ingresar_Datos!O678,IF(Ingresar_Datos!$B$53="mm10",Ingresar_Datos!P678,IF(Ingresar_Datos!$B$53="mm40",Ingresar_Datos!Q678,IF(Ingresar_Datos!$B$53="mm100",Ingresar_Datos!R678,"Conv.Inválida"))))))</f>
        <v>136.07999999999998</v>
      </c>
      <c r="I95" s="116">
        <f>IF(Ingresar_Datos!$B$53="cm10",Ingresar_Datos!M778,IF(Ingresar_Datos!$B$53="cm40",Ingresar_Datos!N778,IF(Ingresar_Datos!$B$53="cm100",Ingresar_Datos!O778,IF(Ingresar_Datos!$B$53="mm10",Ingresar_Datos!P778,IF(Ingresar_Datos!$B$53="mm40",Ingresar_Datos!Q778,IF(Ingresar_Datos!$B$53="mm100",Ingresar_Datos!R778,"Conv.Inválida"))))))</f>
        <v>136.07999999999998</v>
      </c>
      <c r="J95" s="116" t="str">
        <f>IF(Ingresar_Datos!$B$53="cm10",Ingresar_Datos!M878,IF(Ingresar_Datos!$B$53="cm40",Ingresar_Datos!N878,IF(Ingresar_Datos!$B$53="cm100",Ingresar_Datos!O878,IF(Ingresar_Datos!$B$53="mm10",Ingresar_Datos!P878,IF(Ingresar_Datos!$B$53="mm40",Ingresar_Datos!Q878,IF(Ingresar_Datos!$B$53="mm100",Ingresar_Datos!R878,"Conv.Inválida"))))))</f>
        <v/>
      </c>
      <c r="K95" s="116" t="str">
        <f>IF(Ingresar_Datos!$B$53="cm10",Ingresar_Datos!M978,IF(Ingresar_Datos!$B$53="cm40",Ingresar_Datos!N978,IF(Ingresar_Datos!$B$53="cm100",Ingresar_Datos!O978,IF(Ingresar_Datos!$B$53="mm10",Ingresar_Datos!P978,IF(Ingresar_Datos!$B$53="mm40",Ingresar_Datos!Q978,IF(Ingresar_Datos!$B$53="mm100",Ingresar_Datos!R978,"Conv.Inválida"))))))</f>
        <v/>
      </c>
    </row>
    <row r="96" spans="2:11" x14ac:dyDescent="0.3">
      <c r="B96" s="116">
        <f>IF(Ingresar_Datos!$B$53="cm10",Ingresar_Datos!M79,IF(Ingresar_Datos!$B$53="cm40",Ingresar_Datos!N79,IF(Ingresar_Datos!$B$53="cm100",Ingresar_Datos!O79,IF(Ingresar_Datos!$B$53="mm10",Ingresar_Datos!P79,IF(Ingresar_Datos!$B$53="mm40",Ingresar_Datos!Q79,IF(Ingresar_Datos!$B$53="mm100",Ingresar_Datos!R79,"Conv.Inválida"))))))</f>
        <v>140.4</v>
      </c>
      <c r="C96" s="116">
        <f>IF(Ingresar_Datos!$B$53="cm10",Ingresar_Datos!M179,IF(Ingresar_Datos!$B$53="cm40",Ingresar_Datos!N179,IF(Ingresar_Datos!$B$53="cm100",Ingresar_Datos!O179,IF(Ingresar_Datos!$B$53="mm10",Ingresar_Datos!P179,IF(Ingresar_Datos!$B$53="mm40",Ingresar_Datos!Q179,IF(Ingresar_Datos!$B$53="mm100",Ingresar_Datos!R179,"Conv.Inválida"))))))</f>
        <v>164.16</v>
      </c>
      <c r="D96" s="116">
        <f>IF(Ingresar_Datos!$B$53="cm10",Ingresar_Datos!M279,IF(Ingresar_Datos!$B$53="cm40",Ingresar_Datos!N279,IF(Ingresar_Datos!$B$53="cm100",Ingresar_Datos!O279,IF(Ingresar_Datos!$B$53="mm10",Ingresar_Datos!P279,IF(Ingresar_Datos!$B$53="mm40",Ingresar_Datos!Q279,IF(Ingresar_Datos!$B$53="mm100",Ingresar_Datos!R279,"Conv.Inválida"))))))</f>
        <v>140.4</v>
      </c>
      <c r="E96" s="116">
        <f>IF(Ingresar_Datos!$B$53="cm10",Ingresar_Datos!M379,IF(Ingresar_Datos!$B$53="cm40",Ingresar_Datos!N379,IF(Ingresar_Datos!$B$53="cm100",Ingresar_Datos!O379,IF(Ingresar_Datos!$B$53="mm10",Ingresar_Datos!P379,IF(Ingresar_Datos!$B$53="mm40",Ingresar_Datos!Q379,IF(Ingresar_Datos!$B$53="mm100",Ingresar_Datos!R379,"Conv.Inválida"))))))</f>
        <v>151.20000000000002</v>
      </c>
      <c r="F96" s="116">
        <f>IF(Ingresar_Datos!$B$53="cm10",Ingresar_Datos!M479,IF(Ingresar_Datos!$B$53="cm40",Ingresar_Datos!N479,IF(Ingresar_Datos!$B$53="cm100",Ingresar_Datos!O479,IF(Ingresar_Datos!$B$53="mm10",Ingresar_Datos!P479,IF(Ingresar_Datos!$B$53="mm40",Ingresar_Datos!Q479,IF(Ingresar_Datos!$B$53="mm100",Ingresar_Datos!R479,"Conv.Inválida"))))))</f>
        <v>164.16</v>
      </c>
      <c r="G96" s="116">
        <f>IF(Ingresar_Datos!$B$53="cm10",Ingresar_Datos!M579,IF(Ingresar_Datos!$B$53="cm40",Ingresar_Datos!N579,IF(Ingresar_Datos!$B$53="cm100",Ingresar_Datos!O579,IF(Ingresar_Datos!$B$53="mm10",Ingresar_Datos!P579,IF(Ingresar_Datos!$B$53="mm40",Ingresar_Datos!Q579,IF(Ingresar_Datos!$B$53="mm100",Ingresar_Datos!R579,"Conv.Inválida"))))))</f>
        <v>142.56</v>
      </c>
      <c r="H96" s="116">
        <f>IF(Ingresar_Datos!$B$53="cm10",Ingresar_Datos!M679,IF(Ingresar_Datos!$B$53="cm40",Ingresar_Datos!N679,IF(Ingresar_Datos!$B$53="cm100",Ingresar_Datos!O679,IF(Ingresar_Datos!$B$53="mm10",Ingresar_Datos!P679,IF(Ingresar_Datos!$B$53="mm40",Ingresar_Datos!Q679,IF(Ingresar_Datos!$B$53="mm100",Ingresar_Datos!R679,"Conv.Inválida"))))))</f>
        <v>136.07999999999998</v>
      </c>
      <c r="I96" s="116">
        <f>IF(Ingresar_Datos!$B$53="cm10",Ingresar_Datos!M779,IF(Ingresar_Datos!$B$53="cm40",Ingresar_Datos!N779,IF(Ingresar_Datos!$B$53="cm100",Ingresar_Datos!O779,IF(Ingresar_Datos!$B$53="mm10",Ingresar_Datos!P779,IF(Ingresar_Datos!$B$53="mm40",Ingresar_Datos!Q779,IF(Ingresar_Datos!$B$53="mm100",Ingresar_Datos!R779,"Conv.Inválida"))))))</f>
        <v>140.4</v>
      </c>
      <c r="J96" s="116" t="str">
        <f>IF(Ingresar_Datos!$B$53="cm10",Ingresar_Datos!M879,IF(Ingresar_Datos!$B$53="cm40",Ingresar_Datos!N879,IF(Ingresar_Datos!$B$53="cm100",Ingresar_Datos!O879,IF(Ingresar_Datos!$B$53="mm10",Ingresar_Datos!P879,IF(Ingresar_Datos!$B$53="mm40",Ingresar_Datos!Q879,IF(Ingresar_Datos!$B$53="mm100",Ingresar_Datos!R879,"Conv.Inválida"))))))</f>
        <v/>
      </c>
      <c r="K96" s="116" t="str">
        <f>IF(Ingresar_Datos!$B$53="cm10",Ingresar_Datos!M979,IF(Ingresar_Datos!$B$53="cm40",Ingresar_Datos!N979,IF(Ingresar_Datos!$B$53="cm100",Ingresar_Datos!O979,IF(Ingresar_Datos!$B$53="mm10",Ingresar_Datos!P979,IF(Ingresar_Datos!$B$53="mm40",Ingresar_Datos!Q979,IF(Ingresar_Datos!$B$53="mm100",Ingresar_Datos!R979,"Conv.Inválida"))))))</f>
        <v/>
      </c>
    </row>
    <row r="97" spans="2:11" x14ac:dyDescent="0.3">
      <c r="B97" s="116">
        <f>IF(Ingresar_Datos!$B$53="cm10",Ingresar_Datos!M80,IF(Ingresar_Datos!$B$53="cm40",Ingresar_Datos!N80,IF(Ingresar_Datos!$B$53="cm100",Ingresar_Datos!O80,IF(Ingresar_Datos!$B$53="mm10",Ingresar_Datos!P80,IF(Ingresar_Datos!$B$53="mm40",Ingresar_Datos!Q80,IF(Ingresar_Datos!$B$53="mm100",Ingresar_Datos!R80,"Conv.Inválida"))))))</f>
        <v>103.554</v>
      </c>
      <c r="C97" s="116">
        <f>IF(Ingresar_Datos!$B$53="cm10",Ingresar_Datos!M180,IF(Ingresar_Datos!$B$53="cm40",Ingresar_Datos!N180,IF(Ingresar_Datos!$B$53="cm100",Ingresar_Datos!O180,IF(Ingresar_Datos!$B$53="mm10",Ingresar_Datos!P180,IF(Ingresar_Datos!$B$53="mm40",Ingresar_Datos!Q180,IF(Ingresar_Datos!$B$53="mm100",Ingresar_Datos!R180,"Conv.Inválida"))))))</f>
        <v>120.384</v>
      </c>
      <c r="D97" s="116">
        <f>IF(Ingresar_Datos!$B$53="cm10",Ingresar_Datos!M280,IF(Ingresar_Datos!$B$53="cm40",Ingresar_Datos!N280,IF(Ingresar_Datos!$B$53="cm100",Ingresar_Datos!O280,IF(Ingresar_Datos!$B$53="mm10",Ingresar_Datos!P280,IF(Ingresar_Datos!$B$53="mm40",Ingresar_Datos!Q280,IF(Ingresar_Datos!$B$53="mm100",Ingresar_Datos!R280,"Conv.Inválida"))))))</f>
        <v>104.54400000000001</v>
      </c>
      <c r="E97" s="116">
        <f>IF(Ingresar_Datos!$B$53="cm10",Ingresar_Datos!M380,IF(Ingresar_Datos!$B$53="cm40",Ingresar_Datos!N380,IF(Ingresar_Datos!$B$53="cm100",Ingresar_Datos!O380,IF(Ingresar_Datos!$B$53="mm10",Ingresar_Datos!P380,IF(Ingresar_Datos!$B$53="mm40",Ingresar_Datos!Q380,IF(Ingresar_Datos!$B$53="mm100",Ingresar_Datos!R380,"Conv.Inválida"))))))</f>
        <v>115.63199999999999</v>
      </c>
      <c r="F97" s="116">
        <f>IF(Ingresar_Datos!$B$53="cm10",Ingresar_Datos!M480,IF(Ingresar_Datos!$B$53="cm40",Ingresar_Datos!N480,IF(Ingresar_Datos!$B$53="cm100",Ingresar_Datos!O480,IF(Ingresar_Datos!$B$53="mm10",Ingresar_Datos!P480,IF(Ingresar_Datos!$B$53="mm40",Ingresar_Datos!Q480,IF(Ingresar_Datos!$B$53="mm100",Ingresar_Datos!R480,"Conv.Inválida"))))))</f>
        <v>120.384</v>
      </c>
      <c r="G97" s="116">
        <f>IF(Ingresar_Datos!$B$53="cm10",Ingresar_Datos!M580,IF(Ingresar_Datos!$B$53="cm40",Ingresar_Datos!N580,IF(Ingresar_Datos!$B$53="cm100",Ingresar_Datos!O580,IF(Ingresar_Datos!$B$53="mm10",Ingresar_Datos!P580,IF(Ingresar_Datos!$B$53="mm40",Ingresar_Datos!Q580,IF(Ingresar_Datos!$B$53="mm100",Ingresar_Datos!R580,"Conv.Inválida"))))))</f>
        <v>104.54400000000001</v>
      </c>
      <c r="H97" s="116">
        <f>IF(Ingresar_Datos!$B$53="cm10",Ingresar_Datos!M680,IF(Ingresar_Datos!$B$53="cm40",Ingresar_Datos!N680,IF(Ingresar_Datos!$B$53="cm100",Ingresar_Datos!O680,IF(Ingresar_Datos!$B$53="mm10",Ingresar_Datos!P680,IF(Ingresar_Datos!$B$53="mm40",Ingresar_Datos!Q680,IF(Ingresar_Datos!$B$53="mm100",Ingresar_Datos!R680,"Conv.Inválida"))))))</f>
        <v>104.54400000000001</v>
      </c>
      <c r="I97" s="116">
        <f>IF(Ingresar_Datos!$B$53="cm10",Ingresar_Datos!M780,IF(Ingresar_Datos!$B$53="cm40",Ingresar_Datos!N780,IF(Ingresar_Datos!$B$53="cm100",Ingresar_Datos!O780,IF(Ingresar_Datos!$B$53="mm10",Ingresar_Datos!P780,IF(Ingresar_Datos!$B$53="mm40",Ingresar_Datos!Q780,IF(Ingresar_Datos!$B$53="mm100",Ingresar_Datos!R780,"Conv.Inválida"))))))</f>
        <v>104.54400000000001</v>
      </c>
      <c r="J97" s="116" t="str">
        <f>IF(Ingresar_Datos!$B$53="cm10",Ingresar_Datos!M880,IF(Ingresar_Datos!$B$53="cm40",Ingresar_Datos!N880,IF(Ingresar_Datos!$B$53="cm100",Ingresar_Datos!O880,IF(Ingresar_Datos!$B$53="mm10",Ingresar_Datos!P880,IF(Ingresar_Datos!$B$53="mm40",Ingresar_Datos!Q880,IF(Ingresar_Datos!$B$53="mm100",Ingresar_Datos!R880,"Conv.Inválida"))))))</f>
        <v/>
      </c>
      <c r="K97" s="116" t="str">
        <f>IF(Ingresar_Datos!$B$53="cm10",Ingresar_Datos!M980,IF(Ingresar_Datos!$B$53="cm40",Ingresar_Datos!N980,IF(Ingresar_Datos!$B$53="cm100",Ingresar_Datos!O980,IF(Ingresar_Datos!$B$53="mm10",Ingresar_Datos!P980,IF(Ingresar_Datos!$B$53="mm40",Ingresar_Datos!Q980,IF(Ingresar_Datos!$B$53="mm100",Ingresar_Datos!R980,"Conv.Inválida"))))))</f>
        <v/>
      </c>
    </row>
    <row r="98" spans="2:11" x14ac:dyDescent="0.3">
      <c r="B98" s="116">
        <f>IF(Ingresar_Datos!$B$53="cm10",Ingresar_Datos!M81,IF(Ingresar_Datos!$B$53="cm40",Ingresar_Datos!N81,IF(Ingresar_Datos!$B$53="cm100",Ingresar_Datos!O81,IF(Ingresar_Datos!$B$53="mm10",Ingresar_Datos!P81,IF(Ingresar_Datos!$B$53="mm40",Ingresar_Datos!Q81,IF(Ingresar_Datos!$B$53="mm100",Ingresar_Datos!R81,"Conv.Inválida"))))))</f>
        <v>104.54400000000001</v>
      </c>
      <c r="C98" s="116">
        <f>IF(Ingresar_Datos!$B$53="cm10",Ingresar_Datos!M181,IF(Ingresar_Datos!$B$53="cm40",Ingresar_Datos!N181,IF(Ingresar_Datos!$B$53="cm100",Ingresar_Datos!O181,IF(Ingresar_Datos!$B$53="mm10",Ingresar_Datos!P181,IF(Ingresar_Datos!$B$53="mm40",Ingresar_Datos!Q181,IF(Ingresar_Datos!$B$53="mm100",Ingresar_Datos!R181,"Conv.Inválida"))))))</f>
        <v>120.384</v>
      </c>
      <c r="D98" s="116">
        <f>IF(Ingresar_Datos!$B$53="cm10",Ingresar_Datos!M281,IF(Ingresar_Datos!$B$53="cm40",Ingresar_Datos!N281,IF(Ingresar_Datos!$B$53="cm100",Ingresar_Datos!O281,IF(Ingresar_Datos!$B$53="mm10",Ingresar_Datos!P281,IF(Ingresar_Datos!$B$53="mm40",Ingresar_Datos!Q281,IF(Ingresar_Datos!$B$53="mm100",Ingresar_Datos!R281,"Conv.Inválida"))))))</f>
        <v>104.54400000000001</v>
      </c>
      <c r="E98" s="116">
        <f>IF(Ingresar_Datos!$B$53="cm10",Ingresar_Datos!M381,IF(Ingresar_Datos!$B$53="cm40",Ingresar_Datos!N381,IF(Ingresar_Datos!$B$53="cm100",Ingresar_Datos!O381,IF(Ingresar_Datos!$B$53="mm10",Ingresar_Datos!P381,IF(Ingresar_Datos!$B$53="mm40",Ingresar_Datos!Q381,IF(Ingresar_Datos!$B$53="mm100",Ingresar_Datos!R381,"Conv.Inválida"))))))</f>
        <v>115.63199999999999</v>
      </c>
      <c r="F98" s="116">
        <f>IF(Ingresar_Datos!$B$53="cm10",Ingresar_Datos!M481,IF(Ingresar_Datos!$B$53="cm40",Ingresar_Datos!N481,IF(Ingresar_Datos!$B$53="cm100",Ingresar_Datos!O481,IF(Ingresar_Datos!$B$53="mm10",Ingresar_Datos!P481,IF(Ingresar_Datos!$B$53="mm40",Ingresar_Datos!Q481,IF(Ingresar_Datos!$B$53="mm100",Ingresar_Datos!R481,"Conv.Inválida"))))))</f>
        <v>120.384</v>
      </c>
      <c r="G98" s="116">
        <f>IF(Ingresar_Datos!$B$53="cm10",Ingresar_Datos!M581,IF(Ingresar_Datos!$B$53="cm40",Ingresar_Datos!N581,IF(Ingresar_Datos!$B$53="cm100",Ingresar_Datos!O581,IF(Ingresar_Datos!$B$53="mm10",Ingresar_Datos!P581,IF(Ingresar_Datos!$B$53="mm40",Ingresar_Datos!Q581,IF(Ingresar_Datos!$B$53="mm100",Ingresar_Datos!R581,"Conv.Inválida"))))))</f>
        <v>104.54400000000001</v>
      </c>
      <c r="H98" s="116">
        <f>IF(Ingresar_Datos!$B$53="cm10",Ingresar_Datos!M681,IF(Ingresar_Datos!$B$53="cm40",Ingresar_Datos!N681,IF(Ingresar_Datos!$B$53="cm100",Ingresar_Datos!O681,IF(Ingresar_Datos!$B$53="mm10",Ingresar_Datos!P681,IF(Ingresar_Datos!$B$53="mm40",Ingresar_Datos!Q681,IF(Ingresar_Datos!$B$53="mm100",Ingresar_Datos!R681,"Conv.Inválida"))))))</f>
        <v>104.54400000000001</v>
      </c>
      <c r="I98" s="116">
        <f>IF(Ingresar_Datos!$B$53="cm10",Ingresar_Datos!M781,IF(Ingresar_Datos!$B$53="cm40",Ingresar_Datos!N781,IF(Ingresar_Datos!$B$53="cm100",Ingresar_Datos!O781,IF(Ingresar_Datos!$B$53="mm10",Ingresar_Datos!P781,IF(Ingresar_Datos!$B$53="mm40",Ingresar_Datos!Q781,IF(Ingresar_Datos!$B$53="mm100",Ingresar_Datos!R781,"Conv.Inválida"))))))</f>
        <v>104.54400000000001</v>
      </c>
      <c r="J98" s="116" t="str">
        <f>IF(Ingresar_Datos!$B$53="cm10",Ingresar_Datos!M881,IF(Ingresar_Datos!$B$53="cm40",Ingresar_Datos!N881,IF(Ingresar_Datos!$B$53="cm100",Ingresar_Datos!O881,IF(Ingresar_Datos!$B$53="mm10",Ingresar_Datos!P881,IF(Ingresar_Datos!$B$53="mm40",Ingresar_Datos!Q881,IF(Ingresar_Datos!$B$53="mm100",Ingresar_Datos!R881,"Conv.Inválida"))))))</f>
        <v/>
      </c>
      <c r="K98" s="116" t="str">
        <f>IF(Ingresar_Datos!$B$53="cm10",Ingresar_Datos!M981,IF(Ingresar_Datos!$B$53="cm40",Ingresar_Datos!N981,IF(Ingresar_Datos!$B$53="cm100",Ingresar_Datos!O981,IF(Ingresar_Datos!$B$53="mm10",Ingresar_Datos!P981,IF(Ingresar_Datos!$B$53="mm40",Ingresar_Datos!Q981,IF(Ingresar_Datos!$B$53="mm100",Ingresar_Datos!R981,"Conv.Inválida"))))))</f>
        <v/>
      </c>
    </row>
    <row r="99" spans="2:11" x14ac:dyDescent="0.3">
      <c r="B99" s="116">
        <f>IF(Ingresar_Datos!$B$53="cm10",Ingresar_Datos!M82,IF(Ingresar_Datos!$B$53="cm40",Ingresar_Datos!N82,IF(Ingresar_Datos!$B$53="cm100",Ingresar_Datos!O82,IF(Ingresar_Datos!$B$53="mm10",Ingresar_Datos!P82,IF(Ingresar_Datos!$B$53="mm40",Ingresar_Datos!Q82,IF(Ingresar_Datos!$B$53="mm100",Ingresar_Datos!R82,"Conv.Inválida"))))))</f>
        <v>105.33600000000001</v>
      </c>
      <c r="C99" s="116">
        <f>IF(Ingresar_Datos!$B$53="cm10",Ingresar_Datos!M182,IF(Ingresar_Datos!$B$53="cm40",Ingresar_Datos!N182,IF(Ingresar_Datos!$B$53="cm100",Ingresar_Datos!O182,IF(Ingresar_Datos!$B$53="mm10",Ingresar_Datos!P182,IF(Ingresar_Datos!$B$53="mm40",Ingresar_Datos!Q182,IF(Ingresar_Datos!$B$53="mm100",Ingresar_Datos!R182,"Conv.Inválida"))))))</f>
        <v>125.13600000000002</v>
      </c>
      <c r="D99" s="116">
        <f>IF(Ingresar_Datos!$B$53="cm10",Ingresar_Datos!M282,IF(Ingresar_Datos!$B$53="cm40",Ingresar_Datos!N282,IF(Ingresar_Datos!$B$53="cm100",Ingresar_Datos!O282,IF(Ingresar_Datos!$B$53="mm10",Ingresar_Datos!P282,IF(Ingresar_Datos!$B$53="mm40",Ingresar_Datos!Q282,IF(Ingresar_Datos!$B$53="mm100",Ingresar_Datos!R282,"Conv.Inválida"))))))</f>
        <v>104.742</v>
      </c>
      <c r="E99" s="116">
        <f>IF(Ingresar_Datos!$B$53="cm10",Ingresar_Datos!M382,IF(Ingresar_Datos!$B$53="cm40",Ingresar_Datos!N382,IF(Ingresar_Datos!$B$53="cm100",Ingresar_Datos!O382,IF(Ingresar_Datos!$B$53="mm10",Ingresar_Datos!P382,IF(Ingresar_Datos!$B$53="mm40",Ingresar_Datos!Q382,IF(Ingresar_Datos!$B$53="mm100",Ingresar_Datos!R382,"Conv.Inválida"))))))</f>
        <v>116.42399999999999</v>
      </c>
      <c r="F99" s="116">
        <f>IF(Ingresar_Datos!$B$53="cm10",Ingresar_Datos!M482,IF(Ingresar_Datos!$B$53="cm40",Ingresar_Datos!N482,IF(Ingresar_Datos!$B$53="cm100",Ingresar_Datos!O482,IF(Ingresar_Datos!$B$53="mm10",Ingresar_Datos!P482,IF(Ingresar_Datos!$B$53="mm40",Ingresar_Datos!Q482,IF(Ingresar_Datos!$B$53="mm100",Ingresar_Datos!R482,"Conv.Inválida"))))))</f>
        <v>120.384</v>
      </c>
      <c r="G99" s="116">
        <f>IF(Ingresar_Datos!$B$53="cm10",Ingresar_Datos!M582,IF(Ingresar_Datos!$B$53="cm40",Ingresar_Datos!N582,IF(Ingresar_Datos!$B$53="cm100",Ingresar_Datos!O582,IF(Ingresar_Datos!$B$53="mm10",Ingresar_Datos!P582,IF(Ingresar_Datos!$B$53="mm40",Ingresar_Datos!Q582,IF(Ingresar_Datos!$B$53="mm100",Ingresar_Datos!R582,"Conv.Inválida"))))))</f>
        <v>104.54400000000001</v>
      </c>
      <c r="H99" s="116">
        <f>IF(Ingresar_Datos!$B$53="cm10",Ingresar_Datos!M682,IF(Ingresar_Datos!$B$53="cm40",Ingresar_Datos!N682,IF(Ingresar_Datos!$B$53="cm100",Ingresar_Datos!O682,IF(Ingresar_Datos!$B$53="mm10",Ingresar_Datos!P682,IF(Ingresar_Datos!$B$53="mm40",Ingresar_Datos!Q682,IF(Ingresar_Datos!$B$53="mm100",Ingresar_Datos!R682,"Conv.Inválida"))))))</f>
        <v>104.54400000000001</v>
      </c>
      <c r="I99" s="116">
        <f>IF(Ingresar_Datos!$B$53="cm10",Ingresar_Datos!M782,IF(Ingresar_Datos!$B$53="cm40",Ingresar_Datos!N782,IF(Ingresar_Datos!$B$53="cm100",Ingresar_Datos!O782,IF(Ingresar_Datos!$B$53="mm10",Ingresar_Datos!P782,IF(Ingresar_Datos!$B$53="mm40",Ingresar_Datos!Q782,IF(Ingresar_Datos!$B$53="mm100",Ingresar_Datos!R782,"Conv.Inválida"))))))</f>
        <v>104.742</v>
      </c>
      <c r="J99" s="116" t="str">
        <f>IF(Ingresar_Datos!$B$53="cm10",Ingresar_Datos!M882,IF(Ingresar_Datos!$B$53="cm40",Ingresar_Datos!N882,IF(Ingresar_Datos!$B$53="cm100",Ingresar_Datos!O882,IF(Ingresar_Datos!$B$53="mm10",Ingresar_Datos!P882,IF(Ingresar_Datos!$B$53="mm40",Ingresar_Datos!Q882,IF(Ingresar_Datos!$B$53="mm100",Ingresar_Datos!R882,"Conv.Inválida"))))))</f>
        <v/>
      </c>
      <c r="K99" s="116" t="str">
        <f>IF(Ingresar_Datos!$B$53="cm10",Ingresar_Datos!M982,IF(Ingresar_Datos!$B$53="cm40",Ingresar_Datos!N982,IF(Ingresar_Datos!$B$53="cm100",Ingresar_Datos!O982,IF(Ingresar_Datos!$B$53="mm10",Ingresar_Datos!P982,IF(Ingresar_Datos!$B$53="mm40",Ingresar_Datos!Q982,IF(Ingresar_Datos!$B$53="mm100",Ingresar_Datos!R982,"Conv.Inválida"))))))</f>
        <v/>
      </c>
    </row>
    <row r="100" spans="2:11" x14ac:dyDescent="0.3">
      <c r="B100" s="116">
        <f>IF(Ingresar_Datos!$B$53="cm10",Ingresar_Datos!M83,IF(Ingresar_Datos!$B$53="cm40",Ingresar_Datos!N83,IF(Ingresar_Datos!$B$53="cm100",Ingresar_Datos!O83,IF(Ingresar_Datos!$B$53="mm10",Ingresar_Datos!P83,IF(Ingresar_Datos!$B$53="mm40",Ingresar_Datos!Q83,IF(Ingresar_Datos!$B$53="mm100",Ingresar_Datos!R83,"Conv.Inválida"))))))</f>
        <v>107.712</v>
      </c>
      <c r="C100" s="116">
        <f>IF(Ingresar_Datos!$B$53="cm10",Ingresar_Datos!M183,IF(Ingresar_Datos!$B$53="cm40",Ingresar_Datos!N183,IF(Ingresar_Datos!$B$53="cm100",Ingresar_Datos!O183,IF(Ingresar_Datos!$B$53="mm10",Ingresar_Datos!P183,IF(Ingresar_Datos!$B$53="mm40",Ingresar_Datos!Q183,IF(Ingresar_Datos!$B$53="mm100",Ingresar_Datos!R183,"Conv.Inválida"))))))</f>
        <v>125.13600000000002</v>
      </c>
      <c r="D100" s="116">
        <f>IF(Ingresar_Datos!$B$53="cm10",Ingresar_Datos!M283,IF(Ingresar_Datos!$B$53="cm40",Ingresar_Datos!N283,IF(Ingresar_Datos!$B$53="cm100",Ingresar_Datos!O283,IF(Ingresar_Datos!$B$53="mm10",Ingresar_Datos!P283,IF(Ingresar_Datos!$B$53="mm40",Ingresar_Datos!Q283,IF(Ingresar_Datos!$B$53="mm100",Ingresar_Datos!R283,"Conv.Inválida"))))))</f>
        <v>109.29600000000001</v>
      </c>
      <c r="E100" s="116">
        <f>IF(Ingresar_Datos!$B$53="cm10",Ingresar_Datos!M383,IF(Ingresar_Datos!$B$53="cm40",Ingresar_Datos!N383,IF(Ingresar_Datos!$B$53="cm100",Ingresar_Datos!O383,IF(Ingresar_Datos!$B$53="mm10",Ingresar_Datos!P383,IF(Ingresar_Datos!$B$53="mm40",Ingresar_Datos!Q383,IF(Ingresar_Datos!$B$53="mm100",Ingresar_Datos!R383,"Conv.Inválida"))))))</f>
        <v>120.384</v>
      </c>
      <c r="F100" s="116">
        <f>IF(Ingresar_Datos!$B$53="cm10",Ingresar_Datos!M483,IF(Ingresar_Datos!$B$53="cm40",Ingresar_Datos!N483,IF(Ingresar_Datos!$B$53="cm100",Ingresar_Datos!O483,IF(Ingresar_Datos!$B$53="mm10",Ingresar_Datos!P483,IF(Ingresar_Datos!$B$53="mm40",Ingresar_Datos!Q483,IF(Ingresar_Datos!$B$53="mm100",Ingresar_Datos!R483,"Conv.Inválida"))))))</f>
        <v>120.384</v>
      </c>
      <c r="G100" s="116">
        <f>IF(Ingresar_Datos!$B$53="cm10",Ingresar_Datos!M583,IF(Ingresar_Datos!$B$53="cm40",Ingresar_Datos!N583,IF(Ingresar_Datos!$B$53="cm100",Ingresar_Datos!O583,IF(Ingresar_Datos!$B$53="mm10",Ingresar_Datos!P583,IF(Ingresar_Datos!$B$53="mm40",Ingresar_Datos!Q583,IF(Ingresar_Datos!$B$53="mm100",Ingresar_Datos!R583,"Conv.Inválida"))))))</f>
        <v>104.54400000000001</v>
      </c>
      <c r="H100" s="116">
        <f>IF(Ingresar_Datos!$B$53="cm10",Ingresar_Datos!M683,IF(Ingresar_Datos!$B$53="cm40",Ingresar_Datos!N683,IF(Ingresar_Datos!$B$53="cm100",Ingresar_Datos!O683,IF(Ingresar_Datos!$B$53="mm10",Ingresar_Datos!P683,IF(Ingresar_Datos!$B$53="mm40",Ingresar_Datos!Q683,IF(Ingresar_Datos!$B$53="mm100",Ingresar_Datos!R683,"Conv.Inválida"))))))</f>
        <v>109.29600000000001</v>
      </c>
      <c r="I100" s="116">
        <f>IF(Ingresar_Datos!$B$53="cm10",Ingresar_Datos!M783,IF(Ingresar_Datos!$B$53="cm40",Ingresar_Datos!N783,IF(Ingresar_Datos!$B$53="cm100",Ingresar_Datos!O783,IF(Ingresar_Datos!$B$53="mm10",Ingresar_Datos!P783,IF(Ingresar_Datos!$B$53="mm40",Ingresar_Datos!Q783,IF(Ingresar_Datos!$B$53="mm100",Ingresar_Datos!R783,"Conv.Inválida"))))))</f>
        <v>109.29600000000001</v>
      </c>
      <c r="J100" s="116" t="str">
        <f>IF(Ingresar_Datos!$B$53="cm10",Ingresar_Datos!M883,IF(Ingresar_Datos!$B$53="cm40",Ingresar_Datos!N883,IF(Ingresar_Datos!$B$53="cm100",Ingresar_Datos!O883,IF(Ingresar_Datos!$B$53="mm10",Ingresar_Datos!P883,IF(Ingresar_Datos!$B$53="mm40",Ingresar_Datos!Q883,IF(Ingresar_Datos!$B$53="mm100",Ingresar_Datos!R883,"Conv.Inválida"))))))</f>
        <v/>
      </c>
      <c r="K100" s="116" t="str">
        <f>IF(Ingresar_Datos!$B$53="cm10",Ingresar_Datos!M983,IF(Ingresar_Datos!$B$53="cm40",Ingresar_Datos!N983,IF(Ingresar_Datos!$B$53="cm100",Ingresar_Datos!O983,IF(Ingresar_Datos!$B$53="mm10",Ingresar_Datos!P983,IF(Ingresar_Datos!$B$53="mm40",Ingresar_Datos!Q983,IF(Ingresar_Datos!$B$53="mm100",Ingresar_Datos!R983,"Conv.Inválida"))))))</f>
        <v/>
      </c>
    </row>
    <row r="101" spans="2:11" x14ac:dyDescent="0.3">
      <c r="B101" s="116">
        <f>IF(Ingresar_Datos!$B$53="cm10",Ingresar_Datos!M84,IF(Ingresar_Datos!$B$53="cm40",Ingresar_Datos!N84,IF(Ingresar_Datos!$B$53="cm100",Ingresar_Datos!O84,IF(Ingresar_Datos!$B$53="mm10",Ingresar_Datos!P84,IF(Ingresar_Datos!$B$53="mm40",Ingresar_Datos!Q84,IF(Ingresar_Datos!$B$53="mm100",Ingresar_Datos!R84,"Conv.Inválida"))))))</f>
        <v>107.91000000000001</v>
      </c>
      <c r="C101" s="116">
        <f>IF(Ingresar_Datos!$B$53="cm10",Ingresar_Datos!M184,IF(Ingresar_Datos!$B$53="cm40",Ingresar_Datos!N184,IF(Ingresar_Datos!$B$53="cm100",Ingresar_Datos!O184,IF(Ingresar_Datos!$B$53="mm10",Ingresar_Datos!P184,IF(Ingresar_Datos!$B$53="mm40",Ingresar_Datos!Q184,IF(Ingresar_Datos!$B$53="mm100",Ingresar_Datos!R184,"Conv.Inválida"))))))</f>
        <v>126.72000000000001</v>
      </c>
      <c r="D101" s="116">
        <f>IF(Ingresar_Datos!$B$53="cm10",Ingresar_Datos!M284,IF(Ingresar_Datos!$B$53="cm40",Ingresar_Datos!N284,IF(Ingresar_Datos!$B$53="cm100",Ingresar_Datos!O284,IF(Ingresar_Datos!$B$53="mm10",Ingresar_Datos!P284,IF(Ingresar_Datos!$B$53="mm40",Ingresar_Datos!Q284,IF(Ingresar_Datos!$B$53="mm100",Ingresar_Datos!R284,"Conv.Inválida"))))))</f>
        <v>109.29600000000001</v>
      </c>
      <c r="E101" s="116">
        <f>IF(Ingresar_Datos!$B$53="cm10",Ingresar_Datos!M384,IF(Ingresar_Datos!$B$53="cm40",Ingresar_Datos!N384,IF(Ingresar_Datos!$B$53="cm100",Ingresar_Datos!O384,IF(Ingresar_Datos!$B$53="mm10",Ingresar_Datos!P384,IF(Ingresar_Datos!$B$53="mm40",Ingresar_Datos!Q384,IF(Ingresar_Datos!$B$53="mm100",Ingresar_Datos!R384,"Conv.Inválida"))))))</f>
        <v>120.384</v>
      </c>
      <c r="F101" s="116">
        <f>IF(Ingresar_Datos!$B$53="cm10",Ingresar_Datos!M484,IF(Ingresar_Datos!$B$53="cm40",Ingresar_Datos!N484,IF(Ingresar_Datos!$B$53="cm100",Ingresar_Datos!O484,IF(Ingresar_Datos!$B$53="mm10",Ingresar_Datos!P484,IF(Ingresar_Datos!$B$53="mm40",Ingresar_Datos!Q484,IF(Ingresar_Datos!$B$53="mm100",Ingresar_Datos!R484,"Conv.Inválida"))))))</f>
        <v>125.13600000000002</v>
      </c>
      <c r="G101" s="116">
        <f>IF(Ingresar_Datos!$B$53="cm10",Ingresar_Datos!M584,IF(Ingresar_Datos!$B$53="cm40",Ingresar_Datos!N584,IF(Ingresar_Datos!$B$53="cm100",Ingresar_Datos!O584,IF(Ingresar_Datos!$B$53="mm10",Ingresar_Datos!P584,IF(Ingresar_Datos!$B$53="mm40",Ingresar_Datos!Q584,IF(Ingresar_Datos!$B$53="mm100",Ingresar_Datos!R584,"Conv.Inválida"))))))</f>
        <v>104.54400000000001</v>
      </c>
      <c r="H101" s="116">
        <f>IF(Ingresar_Datos!$B$53="cm10",Ingresar_Datos!M684,IF(Ingresar_Datos!$B$53="cm40",Ingresar_Datos!N684,IF(Ingresar_Datos!$B$53="cm100",Ingresar_Datos!O684,IF(Ingresar_Datos!$B$53="mm10",Ingresar_Datos!P684,IF(Ingresar_Datos!$B$53="mm40",Ingresar_Datos!Q684,IF(Ingresar_Datos!$B$53="mm100",Ingresar_Datos!R684,"Conv.Inválida"))))))</f>
        <v>114.048</v>
      </c>
      <c r="I101" s="116">
        <f>IF(Ingresar_Datos!$B$53="cm10",Ingresar_Datos!M784,IF(Ingresar_Datos!$B$53="cm40",Ingresar_Datos!N784,IF(Ingresar_Datos!$B$53="cm100",Ingresar_Datos!O784,IF(Ingresar_Datos!$B$53="mm10",Ingresar_Datos!P784,IF(Ingresar_Datos!$B$53="mm40",Ingresar_Datos!Q784,IF(Ingresar_Datos!$B$53="mm100",Ingresar_Datos!R784,"Conv.Inválida"))))))</f>
        <v>109.29600000000001</v>
      </c>
      <c r="J101" s="116" t="str">
        <f>IF(Ingresar_Datos!$B$53="cm10",Ingresar_Datos!M884,IF(Ingresar_Datos!$B$53="cm40",Ingresar_Datos!N884,IF(Ingresar_Datos!$B$53="cm100",Ingresar_Datos!O884,IF(Ingresar_Datos!$B$53="mm10",Ingresar_Datos!P884,IF(Ingresar_Datos!$B$53="mm40",Ingresar_Datos!Q884,IF(Ingresar_Datos!$B$53="mm100",Ingresar_Datos!R884,"Conv.Inválida"))))))</f>
        <v/>
      </c>
      <c r="K101" s="116" t="str">
        <f>IF(Ingresar_Datos!$B$53="cm10",Ingresar_Datos!M984,IF(Ingresar_Datos!$B$53="cm40",Ingresar_Datos!N984,IF(Ingresar_Datos!$B$53="cm100",Ingresar_Datos!O984,IF(Ingresar_Datos!$B$53="mm10",Ingresar_Datos!P984,IF(Ingresar_Datos!$B$53="mm40",Ingresar_Datos!Q984,IF(Ingresar_Datos!$B$53="mm100",Ingresar_Datos!R984,"Conv.Inválida"))))))</f>
        <v/>
      </c>
    </row>
    <row r="102" spans="2:11" x14ac:dyDescent="0.3">
      <c r="B102" s="116">
        <f>IF(Ingresar_Datos!$B$53="cm10",Ingresar_Datos!M85,IF(Ingresar_Datos!$B$53="cm40",Ingresar_Datos!N85,IF(Ingresar_Datos!$B$53="cm100",Ingresar_Datos!O85,IF(Ingresar_Datos!$B$53="mm10",Ingresar_Datos!P85,IF(Ingresar_Datos!$B$53="mm40",Ingresar_Datos!Q85,IF(Ingresar_Datos!$B$53="mm100",Ingresar_Datos!R85,"Conv.Inválida"))))))</f>
        <v>109.29600000000001</v>
      </c>
      <c r="C102" s="116">
        <f>IF(Ingresar_Datos!$B$53="cm10",Ingresar_Datos!M185,IF(Ingresar_Datos!$B$53="cm40",Ingresar_Datos!N185,IF(Ingresar_Datos!$B$53="cm100",Ingresar_Datos!O185,IF(Ingresar_Datos!$B$53="mm10",Ingresar_Datos!P185,IF(Ingresar_Datos!$B$53="mm40",Ingresar_Datos!Q185,IF(Ingresar_Datos!$B$53="mm100",Ingresar_Datos!R185,"Conv.Inválida"))))))</f>
        <v>132.26399999999998</v>
      </c>
      <c r="D102" s="116">
        <f>IF(Ingresar_Datos!$B$53="cm10",Ingresar_Datos!M285,IF(Ingresar_Datos!$B$53="cm40",Ingresar_Datos!N285,IF(Ingresar_Datos!$B$53="cm100",Ingresar_Datos!O285,IF(Ingresar_Datos!$B$53="mm10",Ingresar_Datos!P285,IF(Ingresar_Datos!$B$53="mm40",Ingresar_Datos!Q285,IF(Ingresar_Datos!$B$53="mm100",Ingresar_Datos!R285,"Conv.Inválida"))))))</f>
        <v>110.88</v>
      </c>
      <c r="E102" s="116">
        <f>IF(Ingresar_Datos!$B$53="cm10",Ingresar_Datos!M385,IF(Ingresar_Datos!$B$53="cm40",Ingresar_Datos!N385,IF(Ingresar_Datos!$B$53="cm100",Ingresar_Datos!O385,IF(Ingresar_Datos!$B$53="mm10",Ingresar_Datos!P385,IF(Ingresar_Datos!$B$53="mm40",Ingresar_Datos!Q385,IF(Ingresar_Datos!$B$53="mm100",Ingresar_Datos!R385,"Conv.Inválida"))))))</f>
        <v>120.384</v>
      </c>
      <c r="F102" s="116">
        <f>IF(Ingresar_Datos!$B$53="cm10",Ingresar_Datos!M485,IF(Ingresar_Datos!$B$53="cm40",Ingresar_Datos!N485,IF(Ingresar_Datos!$B$53="cm100",Ingresar_Datos!O485,IF(Ingresar_Datos!$B$53="mm10",Ingresar_Datos!P485,IF(Ingresar_Datos!$B$53="mm40",Ingresar_Datos!Q485,IF(Ingresar_Datos!$B$53="mm100",Ingresar_Datos!R485,"Conv.Inválida"))))))</f>
        <v>125.13600000000002</v>
      </c>
      <c r="G102" s="116">
        <f>IF(Ingresar_Datos!$B$53="cm10",Ingresar_Datos!M585,IF(Ingresar_Datos!$B$53="cm40",Ingresar_Datos!N585,IF(Ingresar_Datos!$B$53="cm100",Ingresar_Datos!O585,IF(Ingresar_Datos!$B$53="mm10",Ingresar_Datos!P585,IF(Ingresar_Datos!$B$53="mm40",Ingresar_Datos!Q585,IF(Ingresar_Datos!$B$53="mm100",Ingresar_Datos!R585,"Conv.Inválida"))))))</f>
        <v>104.54400000000001</v>
      </c>
      <c r="H102" s="116">
        <f>IF(Ingresar_Datos!$B$53="cm10",Ingresar_Datos!M685,IF(Ingresar_Datos!$B$53="cm40",Ingresar_Datos!N685,IF(Ingresar_Datos!$B$53="cm100",Ingresar_Datos!O685,IF(Ingresar_Datos!$B$53="mm10",Ingresar_Datos!P685,IF(Ingresar_Datos!$B$53="mm40",Ingresar_Datos!Q685,IF(Ingresar_Datos!$B$53="mm100",Ingresar_Datos!R685,"Conv.Inválida"))))))</f>
        <v>114.048</v>
      </c>
      <c r="I102" s="116">
        <f>IF(Ingresar_Datos!$B$53="cm10",Ingresar_Datos!M785,IF(Ingresar_Datos!$B$53="cm40",Ingresar_Datos!N785,IF(Ingresar_Datos!$B$53="cm100",Ingresar_Datos!O785,IF(Ingresar_Datos!$B$53="mm10",Ingresar_Datos!P785,IF(Ingresar_Datos!$B$53="mm40",Ingresar_Datos!Q785,IF(Ingresar_Datos!$B$53="mm100",Ingresar_Datos!R785,"Conv.Inválida"))))))</f>
        <v>110.88</v>
      </c>
      <c r="J102" s="116" t="str">
        <f>IF(Ingresar_Datos!$B$53="cm10",Ingresar_Datos!M885,IF(Ingresar_Datos!$B$53="cm40",Ingresar_Datos!N885,IF(Ingresar_Datos!$B$53="cm100",Ingresar_Datos!O885,IF(Ingresar_Datos!$B$53="mm10",Ingresar_Datos!P885,IF(Ingresar_Datos!$B$53="mm40",Ingresar_Datos!Q885,IF(Ingresar_Datos!$B$53="mm100",Ingresar_Datos!R885,"Conv.Inválida"))))))</f>
        <v/>
      </c>
      <c r="K102" s="116" t="str">
        <f>IF(Ingresar_Datos!$B$53="cm10",Ingresar_Datos!M985,IF(Ingresar_Datos!$B$53="cm40",Ingresar_Datos!N985,IF(Ingresar_Datos!$B$53="cm100",Ingresar_Datos!O985,IF(Ingresar_Datos!$B$53="mm10",Ingresar_Datos!P985,IF(Ingresar_Datos!$B$53="mm40",Ingresar_Datos!Q985,IF(Ingresar_Datos!$B$53="mm100",Ingresar_Datos!R985,"Conv.Inválida"))))))</f>
        <v/>
      </c>
    </row>
    <row r="103" spans="2:11" x14ac:dyDescent="0.3">
      <c r="B103" s="116">
        <f>IF(Ingresar_Datos!$B$53="cm10",Ingresar_Datos!M86,IF(Ingresar_Datos!$B$53="cm40",Ingresar_Datos!N86,IF(Ingresar_Datos!$B$53="cm100",Ingresar_Datos!O86,IF(Ingresar_Datos!$B$53="mm10",Ingresar_Datos!P86,IF(Ingresar_Datos!$B$53="mm40",Ingresar_Datos!Q86,IF(Ingresar_Datos!$B$53="mm100",Ingresar_Datos!R86,"Conv.Inválida"))))))</f>
        <v>109.29600000000001</v>
      </c>
      <c r="C103" s="116">
        <f>IF(Ingresar_Datos!$B$53="cm10",Ingresar_Datos!M186,IF(Ingresar_Datos!$B$53="cm40",Ingresar_Datos!N186,IF(Ingresar_Datos!$B$53="cm100",Ingresar_Datos!O186,IF(Ingresar_Datos!$B$53="mm10",Ingresar_Datos!P186,IF(Ingresar_Datos!$B$53="mm40",Ingresar_Datos!Q186,IF(Ingresar_Datos!$B$53="mm100",Ingresar_Datos!R186,"Conv.Inválida"))))))</f>
        <v>136.22399999999999</v>
      </c>
      <c r="D103" s="116">
        <f>IF(Ingresar_Datos!$B$53="cm10",Ingresar_Datos!M286,IF(Ingresar_Datos!$B$53="cm40",Ingresar_Datos!N286,IF(Ingresar_Datos!$B$53="cm100",Ingresar_Datos!O286,IF(Ingresar_Datos!$B$53="mm10",Ingresar_Datos!P286,IF(Ingresar_Datos!$B$53="mm40",Ingresar_Datos!Q286,IF(Ingresar_Datos!$B$53="mm100",Ingresar_Datos!R286,"Conv.Inválida"))))))</f>
        <v>110.88</v>
      </c>
      <c r="E103" s="116">
        <f>IF(Ingresar_Datos!$B$53="cm10",Ingresar_Datos!M386,IF(Ingresar_Datos!$B$53="cm40",Ingresar_Datos!N386,IF(Ingresar_Datos!$B$53="cm100",Ingresar_Datos!O386,IF(Ingresar_Datos!$B$53="mm10",Ingresar_Datos!P386,IF(Ingresar_Datos!$B$53="mm40",Ingresar_Datos!Q386,IF(Ingresar_Datos!$B$53="mm100",Ingresar_Datos!R386,"Conv.Inválida"))))))</f>
        <v>123.55200000000001</v>
      </c>
      <c r="F103" s="116">
        <f>IF(Ingresar_Datos!$B$53="cm10",Ingresar_Datos!M486,IF(Ingresar_Datos!$B$53="cm40",Ingresar_Datos!N486,IF(Ingresar_Datos!$B$53="cm100",Ingresar_Datos!O486,IF(Ingresar_Datos!$B$53="mm10",Ingresar_Datos!P486,IF(Ingresar_Datos!$B$53="mm40",Ingresar_Datos!Q486,IF(Ingresar_Datos!$B$53="mm100",Ingresar_Datos!R486,"Conv.Inválida"))))))</f>
        <v>125.13600000000002</v>
      </c>
      <c r="G103" s="116">
        <f>IF(Ingresar_Datos!$B$53="cm10",Ingresar_Datos!M586,IF(Ingresar_Datos!$B$53="cm40",Ingresar_Datos!N586,IF(Ingresar_Datos!$B$53="cm100",Ingresar_Datos!O586,IF(Ingresar_Datos!$B$53="mm10",Ingresar_Datos!P586,IF(Ingresar_Datos!$B$53="mm40",Ingresar_Datos!Q586,IF(Ingresar_Datos!$B$53="mm100",Ingresar_Datos!R586,"Conv.Inválida"))))))</f>
        <v>106.128</v>
      </c>
      <c r="H103" s="116">
        <f>IF(Ingresar_Datos!$B$53="cm10",Ingresar_Datos!M686,IF(Ingresar_Datos!$B$53="cm40",Ingresar_Datos!N686,IF(Ingresar_Datos!$B$53="cm100",Ingresar_Datos!O686,IF(Ingresar_Datos!$B$53="mm10",Ingresar_Datos!P686,IF(Ingresar_Datos!$B$53="mm40",Ingresar_Datos!Q686,IF(Ingresar_Datos!$B$53="mm100",Ingresar_Datos!R686,"Conv.Inválida"))))))</f>
        <v>115.63199999999999</v>
      </c>
      <c r="I103" s="116">
        <f>IF(Ingresar_Datos!$B$53="cm10",Ingresar_Datos!M786,IF(Ingresar_Datos!$B$53="cm40",Ingresar_Datos!N786,IF(Ingresar_Datos!$B$53="cm100",Ingresar_Datos!O786,IF(Ingresar_Datos!$B$53="mm10",Ingresar_Datos!P786,IF(Ingresar_Datos!$B$53="mm40",Ingresar_Datos!Q786,IF(Ingresar_Datos!$B$53="mm100",Ingresar_Datos!R786,"Conv.Inválida"))))))</f>
        <v>110.88</v>
      </c>
      <c r="J103" s="116" t="str">
        <f>IF(Ingresar_Datos!$B$53="cm10",Ingresar_Datos!M886,IF(Ingresar_Datos!$B$53="cm40",Ingresar_Datos!N886,IF(Ingresar_Datos!$B$53="cm100",Ingresar_Datos!O886,IF(Ingresar_Datos!$B$53="mm10",Ingresar_Datos!P886,IF(Ingresar_Datos!$B$53="mm40",Ingresar_Datos!Q886,IF(Ingresar_Datos!$B$53="mm100",Ingresar_Datos!R886,"Conv.Inválida"))))))</f>
        <v/>
      </c>
      <c r="K103" s="116" t="str">
        <f>IF(Ingresar_Datos!$B$53="cm10",Ingresar_Datos!M986,IF(Ingresar_Datos!$B$53="cm40",Ingresar_Datos!N986,IF(Ingresar_Datos!$B$53="cm100",Ingresar_Datos!O986,IF(Ingresar_Datos!$B$53="mm10",Ingresar_Datos!P986,IF(Ingresar_Datos!$B$53="mm40",Ingresar_Datos!Q986,IF(Ingresar_Datos!$B$53="mm100",Ingresar_Datos!R986,"Conv.Inválida"))))))</f>
        <v/>
      </c>
    </row>
    <row r="104" spans="2:11" x14ac:dyDescent="0.3">
      <c r="B104" s="116">
        <f>IF(Ingresar_Datos!$B$53="cm10",Ingresar_Datos!M87,IF(Ingresar_Datos!$B$53="cm40",Ingresar_Datos!N87,IF(Ingresar_Datos!$B$53="cm100",Ingresar_Datos!O87,IF(Ingresar_Datos!$B$53="mm10",Ingresar_Datos!P87,IF(Ingresar_Datos!$B$53="mm40",Ingresar_Datos!Q87,IF(Ingresar_Datos!$B$53="mm100",Ingresar_Datos!R87,"Conv.Inválida"))))))</f>
        <v>116.22600000000001</v>
      </c>
      <c r="C104" s="116">
        <f>IF(Ingresar_Datos!$B$53="cm10",Ingresar_Datos!M187,IF(Ingresar_Datos!$B$53="cm40",Ingresar_Datos!N187,IF(Ingresar_Datos!$B$53="cm100",Ingresar_Datos!O187,IF(Ingresar_Datos!$B$53="mm10",Ingresar_Datos!P187,IF(Ingresar_Datos!$B$53="mm40",Ingresar_Datos!Q187,IF(Ingresar_Datos!$B$53="mm100",Ingresar_Datos!R187,"Conv.Inválida"))))))</f>
        <v>136.22399999999999</v>
      </c>
      <c r="D104" s="116">
        <f>IF(Ingresar_Datos!$B$53="cm10",Ingresar_Datos!M287,IF(Ingresar_Datos!$B$53="cm40",Ingresar_Datos!N287,IF(Ingresar_Datos!$B$53="cm100",Ingresar_Datos!O287,IF(Ingresar_Datos!$B$53="mm10",Ingresar_Datos!P287,IF(Ingresar_Datos!$B$53="mm40",Ingresar_Datos!Q287,IF(Ingresar_Datos!$B$53="mm100",Ingresar_Datos!R287,"Conv.Inválida"))))))</f>
        <v>110.88</v>
      </c>
      <c r="E104" s="116">
        <f>IF(Ingresar_Datos!$B$53="cm10",Ingresar_Datos!M387,IF(Ingresar_Datos!$B$53="cm40",Ingresar_Datos!N387,IF(Ingresar_Datos!$B$53="cm100",Ingresar_Datos!O387,IF(Ingresar_Datos!$B$53="mm10",Ingresar_Datos!P387,IF(Ingresar_Datos!$B$53="mm40",Ingresar_Datos!Q387,IF(Ingresar_Datos!$B$53="mm100",Ingresar_Datos!R387,"Conv.Inválida"))))))</f>
        <v>123.55200000000001</v>
      </c>
      <c r="F104" s="116">
        <f>IF(Ingresar_Datos!$B$53="cm10",Ingresar_Datos!M487,IF(Ingresar_Datos!$B$53="cm40",Ingresar_Datos!N487,IF(Ingresar_Datos!$B$53="cm100",Ingresar_Datos!O487,IF(Ingresar_Datos!$B$53="mm10",Ingresar_Datos!P487,IF(Ingresar_Datos!$B$53="mm40",Ingresar_Datos!Q487,IF(Ingresar_Datos!$B$53="mm100",Ingresar_Datos!R487,"Conv.Inválida"))))))</f>
        <v>129.88800000000001</v>
      </c>
      <c r="G104" s="116">
        <f>IF(Ingresar_Datos!$B$53="cm10",Ingresar_Datos!M587,IF(Ingresar_Datos!$B$53="cm40",Ingresar_Datos!N587,IF(Ingresar_Datos!$B$53="cm100",Ingresar_Datos!O587,IF(Ingresar_Datos!$B$53="mm10",Ingresar_Datos!P587,IF(Ingresar_Datos!$B$53="mm40",Ingresar_Datos!Q587,IF(Ingresar_Datos!$B$53="mm100",Ingresar_Datos!R587,"Conv.Inválida"))))))</f>
        <v>106.128</v>
      </c>
      <c r="H104" s="116">
        <f>IF(Ingresar_Datos!$B$53="cm10",Ingresar_Datos!M687,IF(Ingresar_Datos!$B$53="cm40",Ingresar_Datos!N687,IF(Ingresar_Datos!$B$53="cm100",Ingresar_Datos!O687,IF(Ingresar_Datos!$B$53="mm10",Ingresar_Datos!P687,IF(Ingresar_Datos!$B$53="mm40",Ingresar_Datos!Q687,IF(Ingresar_Datos!$B$53="mm100",Ingresar_Datos!R687,"Conv.Inválida"))))))</f>
        <v>120.384</v>
      </c>
      <c r="I104" s="116">
        <f>IF(Ingresar_Datos!$B$53="cm10",Ingresar_Datos!M787,IF(Ingresar_Datos!$B$53="cm40",Ingresar_Datos!N787,IF(Ingresar_Datos!$B$53="cm100",Ingresar_Datos!O787,IF(Ingresar_Datos!$B$53="mm10",Ingresar_Datos!P787,IF(Ingresar_Datos!$B$53="mm40",Ingresar_Datos!Q787,IF(Ingresar_Datos!$B$53="mm100",Ingresar_Datos!R787,"Conv.Inválida"))))))</f>
        <v>110.88</v>
      </c>
      <c r="J104" s="116" t="str">
        <f>IF(Ingresar_Datos!$B$53="cm10",Ingresar_Datos!M887,IF(Ingresar_Datos!$B$53="cm40",Ingresar_Datos!N887,IF(Ingresar_Datos!$B$53="cm100",Ingresar_Datos!O887,IF(Ingresar_Datos!$B$53="mm10",Ingresar_Datos!P887,IF(Ingresar_Datos!$B$53="mm40",Ingresar_Datos!Q887,IF(Ingresar_Datos!$B$53="mm100",Ingresar_Datos!R887,"Conv.Inválida"))))))</f>
        <v/>
      </c>
      <c r="K104" s="116" t="str">
        <f>IF(Ingresar_Datos!$B$53="cm10",Ingresar_Datos!M987,IF(Ingresar_Datos!$B$53="cm40",Ingresar_Datos!N987,IF(Ingresar_Datos!$B$53="cm100",Ingresar_Datos!O987,IF(Ingresar_Datos!$B$53="mm10",Ingresar_Datos!P987,IF(Ingresar_Datos!$B$53="mm40",Ingresar_Datos!Q987,IF(Ingresar_Datos!$B$53="mm100",Ingresar_Datos!R987,"Conv.Inválida"))))))</f>
        <v/>
      </c>
    </row>
    <row r="105" spans="2:11" x14ac:dyDescent="0.3">
      <c r="B105" s="116">
        <f>IF(Ingresar_Datos!$B$53="cm10",Ingresar_Datos!M88,IF(Ingresar_Datos!$B$53="cm40",Ingresar_Datos!N88,IF(Ingresar_Datos!$B$53="cm100",Ingresar_Datos!O88,IF(Ingresar_Datos!$B$53="mm10",Ingresar_Datos!P88,IF(Ingresar_Datos!$B$53="mm40",Ingresar_Datos!Q88,IF(Ingresar_Datos!$B$53="mm100",Ingresar_Datos!R88,"Conv.Inválida"))))))</f>
        <v>120.384</v>
      </c>
      <c r="C105" s="116">
        <f>IF(Ingresar_Datos!$B$53="cm10",Ingresar_Datos!M188,IF(Ingresar_Datos!$B$53="cm40",Ingresar_Datos!N188,IF(Ingresar_Datos!$B$53="cm100",Ingresar_Datos!O188,IF(Ingresar_Datos!$B$53="mm10",Ingresar_Datos!P188,IF(Ingresar_Datos!$B$53="mm40",Ingresar_Datos!Q188,IF(Ingresar_Datos!$B$53="mm100",Ingresar_Datos!R188,"Conv.Inválida"))))))</f>
        <v>136.22399999999999</v>
      </c>
      <c r="D105" s="116">
        <f>IF(Ingresar_Datos!$B$53="cm10",Ingresar_Datos!M288,IF(Ingresar_Datos!$B$53="cm40",Ingresar_Datos!N288,IF(Ingresar_Datos!$B$53="cm100",Ingresar_Datos!O288,IF(Ingresar_Datos!$B$53="mm10",Ingresar_Datos!P288,IF(Ingresar_Datos!$B$53="mm40",Ingresar_Datos!Q288,IF(Ingresar_Datos!$B$53="mm100",Ingresar_Datos!R288,"Conv.Inválida"))))))</f>
        <v>112.06800000000001</v>
      </c>
      <c r="E105" s="116">
        <f>IF(Ingresar_Datos!$B$53="cm10",Ingresar_Datos!M388,IF(Ingresar_Datos!$B$53="cm40",Ingresar_Datos!N388,IF(Ingresar_Datos!$B$53="cm100",Ingresar_Datos!O388,IF(Ingresar_Datos!$B$53="mm10",Ingresar_Datos!P388,IF(Ingresar_Datos!$B$53="mm40",Ingresar_Datos!Q388,IF(Ingresar_Datos!$B$53="mm100",Ingresar_Datos!R388,"Conv.Inválida"))))))</f>
        <v>123.94800000000001</v>
      </c>
      <c r="F105" s="116">
        <f>IF(Ingresar_Datos!$B$53="cm10",Ingresar_Datos!M488,IF(Ingresar_Datos!$B$53="cm40",Ingresar_Datos!N488,IF(Ingresar_Datos!$B$53="cm100",Ingresar_Datos!O488,IF(Ingresar_Datos!$B$53="mm10",Ingresar_Datos!P488,IF(Ingresar_Datos!$B$53="mm40",Ingresar_Datos!Q488,IF(Ingresar_Datos!$B$53="mm100",Ingresar_Datos!R488,"Conv.Inválida"))))))</f>
        <v>131.47199999999998</v>
      </c>
      <c r="G105" s="116">
        <f>IF(Ingresar_Datos!$B$53="cm10",Ingresar_Datos!M588,IF(Ingresar_Datos!$B$53="cm40",Ingresar_Datos!N588,IF(Ingresar_Datos!$B$53="cm100",Ingresar_Datos!O588,IF(Ingresar_Datos!$B$53="mm10",Ingresar_Datos!P588,IF(Ingresar_Datos!$B$53="mm40",Ingresar_Datos!Q588,IF(Ingresar_Datos!$B$53="mm100",Ingresar_Datos!R588,"Conv.Inválida"))))))</f>
        <v>109.29600000000001</v>
      </c>
      <c r="H105" s="116">
        <f>IF(Ingresar_Datos!$B$53="cm10",Ingresar_Datos!M688,IF(Ingresar_Datos!$B$53="cm40",Ingresar_Datos!N688,IF(Ingresar_Datos!$B$53="cm100",Ingresar_Datos!O688,IF(Ingresar_Datos!$B$53="mm10",Ingresar_Datos!P688,IF(Ingresar_Datos!$B$53="mm40",Ingresar_Datos!Q688,IF(Ingresar_Datos!$B$53="mm100",Ingresar_Datos!R688,"Conv.Inválida"))))))</f>
        <v>120.384</v>
      </c>
      <c r="I105" s="116">
        <f>IF(Ingresar_Datos!$B$53="cm10",Ingresar_Datos!M788,IF(Ingresar_Datos!$B$53="cm40",Ingresar_Datos!N788,IF(Ingresar_Datos!$B$53="cm100",Ingresar_Datos!O788,IF(Ingresar_Datos!$B$53="mm10",Ingresar_Datos!P788,IF(Ingresar_Datos!$B$53="mm40",Ingresar_Datos!Q788,IF(Ingresar_Datos!$B$53="mm100",Ingresar_Datos!R788,"Conv.Inválida"))))))</f>
        <v>108</v>
      </c>
      <c r="J105" s="116" t="str">
        <f>IF(Ingresar_Datos!$B$53="cm10",Ingresar_Datos!M888,IF(Ingresar_Datos!$B$53="cm40",Ingresar_Datos!N888,IF(Ingresar_Datos!$B$53="cm100",Ingresar_Datos!O888,IF(Ingresar_Datos!$B$53="mm10",Ingresar_Datos!P888,IF(Ingresar_Datos!$B$53="mm40",Ingresar_Datos!Q888,IF(Ingresar_Datos!$B$53="mm100",Ingresar_Datos!R888,"Conv.Inválida"))))))</f>
        <v/>
      </c>
      <c r="K105" s="116" t="str">
        <f>IF(Ingresar_Datos!$B$53="cm10",Ingresar_Datos!M988,IF(Ingresar_Datos!$B$53="cm40",Ingresar_Datos!N988,IF(Ingresar_Datos!$B$53="cm100",Ingresar_Datos!O988,IF(Ingresar_Datos!$B$53="mm10",Ingresar_Datos!P988,IF(Ingresar_Datos!$B$53="mm40",Ingresar_Datos!Q988,IF(Ingresar_Datos!$B$53="mm100",Ingresar_Datos!R988,"Conv.Inválida"))))))</f>
        <v/>
      </c>
    </row>
    <row r="106" spans="2:11" x14ac:dyDescent="0.3">
      <c r="B106" s="116">
        <f>IF(Ingresar_Datos!$B$53="cm10",Ingresar_Datos!M89,IF(Ingresar_Datos!$B$53="cm40",Ingresar_Datos!N89,IF(Ingresar_Datos!$B$53="cm100",Ingresar_Datos!O89,IF(Ingresar_Datos!$B$53="mm10",Ingresar_Datos!P89,IF(Ingresar_Datos!$B$53="mm40",Ingresar_Datos!Q89,IF(Ingresar_Datos!$B$53="mm100",Ingresar_Datos!R89,"Conv.Inválida"))))))</f>
        <v>120.384</v>
      </c>
      <c r="C106" s="116">
        <f>IF(Ingresar_Datos!$B$53="cm10",Ingresar_Datos!M189,IF(Ingresar_Datos!$B$53="cm40",Ingresar_Datos!N189,IF(Ingresar_Datos!$B$53="cm100",Ingresar_Datos!O189,IF(Ingresar_Datos!$B$53="mm10",Ingresar_Datos!P189,IF(Ingresar_Datos!$B$53="mm40",Ingresar_Datos!Q189,IF(Ingresar_Datos!$B$53="mm100",Ingresar_Datos!R189,"Conv.Inválida"))))))</f>
        <v>136.22399999999999</v>
      </c>
      <c r="D106" s="116">
        <f>IF(Ingresar_Datos!$B$53="cm10",Ingresar_Datos!M289,IF(Ingresar_Datos!$B$53="cm40",Ingresar_Datos!N289,IF(Ingresar_Datos!$B$53="cm100",Ingresar_Datos!O289,IF(Ingresar_Datos!$B$53="mm10",Ingresar_Datos!P289,IF(Ingresar_Datos!$B$53="mm40",Ingresar_Datos!Q289,IF(Ingresar_Datos!$B$53="mm100",Ingresar_Datos!R289,"Conv.Inválida"))))))</f>
        <v>112.66200000000001</v>
      </c>
      <c r="E106" s="116">
        <f>IF(Ingresar_Datos!$B$53="cm10",Ingresar_Datos!M389,IF(Ingresar_Datos!$B$53="cm40",Ingresar_Datos!N389,IF(Ingresar_Datos!$B$53="cm100",Ingresar_Datos!O389,IF(Ingresar_Datos!$B$53="mm10",Ingresar_Datos!P389,IF(Ingresar_Datos!$B$53="mm40",Ingresar_Datos!Q389,IF(Ingresar_Datos!$B$53="mm100",Ingresar_Datos!R389,"Conv.Inválida"))))))</f>
        <v>125.13600000000002</v>
      </c>
      <c r="F106" s="116">
        <f>IF(Ingresar_Datos!$B$53="cm10",Ingresar_Datos!M489,IF(Ingresar_Datos!$B$53="cm40",Ingresar_Datos!N489,IF(Ingresar_Datos!$B$53="cm100",Ingresar_Datos!O489,IF(Ingresar_Datos!$B$53="mm10",Ingresar_Datos!P489,IF(Ingresar_Datos!$B$53="mm40",Ingresar_Datos!Q489,IF(Ingresar_Datos!$B$53="mm100",Ingresar_Datos!R489,"Conv.Inválida"))))))</f>
        <v>131.47199999999998</v>
      </c>
      <c r="G106" s="116">
        <f>IF(Ingresar_Datos!$B$53="cm10",Ingresar_Datos!M589,IF(Ingresar_Datos!$B$53="cm40",Ingresar_Datos!N589,IF(Ingresar_Datos!$B$53="cm100",Ingresar_Datos!O589,IF(Ingresar_Datos!$B$53="mm10",Ingresar_Datos!P589,IF(Ingresar_Datos!$B$53="mm40",Ingresar_Datos!Q589,IF(Ingresar_Datos!$B$53="mm100",Ingresar_Datos!R589,"Conv.Inválida"))))))</f>
        <v>109.29600000000001</v>
      </c>
      <c r="H106" s="116">
        <f>IF(Ingresar_Datos!$B$53="cm10",Ingresar_Datos!M689,IF(Ingresar_Datos!$B$53="cm40",Ingresar_Datos!N689,IF(Ingresar_Datos!$B$53="cm100",Ingresar_Datos!O689,IF(Ingresar_Datos!$B$53="mm10",Ingresar_Datos!P689,IF(Ingresar_Datos!$B$53="mm40",Ingresar_Datos!Q689,IF(Ingresar_Datos!$B$53="mm100",Ingresar_Datos!R689,"Conv.Inválida"))))))</f>
        <v>120.384</v>
      </c>
      <c r="I106" s="116">
        <f>IF(Ingresar_Datos!$B$53="cm10",Ingresar_Datos!M789,IF(Ingresar_Datos!$B$53="cm40",Ingresar_Datos!N789,IF(Ingresar_Datos!$B$53="cm100",Ingresar_Datos!O789,IF(Ingresar_Datos!$B$53="mm10",Ingresar_Datos!P789,IF(Ingresar_Datos!$B$53="mm40",Ingresar_Datos!Q789,IF(Ingresar_Datos!$B$53="mm100",Ingresar_Datos!R789,"Conv.Inválida"))))))</f>
        <v>120.96000000000001</v>
      </c>
      <c r="J106" s="116" t="str">
        <f>IF(Ingresar_Datos!$B$53="cm10",Ingresar_Datos!M889,IF(Ingresar_Datos!$B$53="cm40",Ingresar_Datos!N889,IF(Ingresar_Datos!$B$53="cm100",Ingresar_Datos!O889,IF(Ingresar_Datos!$B$53="mm10",Ingresar_Datos!P889,IF(Ingresar_Datos!$B$53="mm40",Ingresar_Datos!Q889,IF(Ingresar_Datos!$B$53="mm100",Ingresar_Datos!R889,"Conv.Inválida"))))))</f>
        <v/>
      </c>
      <c r="K106" s="116" t="str">
        <f>IF(Ingresar_Datos!$B$53="cm10",Ingresar_Datos!M989,IF(Ingresar_Datos!$B$53="cm40",Ingresar_Datos!N989,IF(Ingresar_Datos!$B$53="cm100",Ingresar_Datos!O989,IF(Ingresar_Datos!$B$53="mm10",Ingresar_Datos!P989,IF(Ingresar_Datos!$B$53="mm40",Ingresar_Datos!Q989,IF(Ingresar_Datos!$B$53="mm100",Ingresar_Datos!R989,"Conv.Inválida"))))))</f>
        <v/>
      </c>
    </row>
    <row r="107" spans="2:11" x14ac:dyDescent="0.3">
      <c r="B107" s="116">
        <f>IF(Ingresar_Datos!$B$53="cm10",Ingresar_Datos!M90,IF(Ingresar_Datos!$B$53="cm40",Ingresar_Datos!N90,IF(Ingresar_Datos!$B$53="cm100",Ingresar_Datos!O90,IF(Ingresar_Datos!$B$53="mm10",Ingresar_Datos!P90,IF(Ingresar_Datos!$B$53="mm40",Ingresar_Datos!Q90,IF(Ingresar_Datos!$B$53="mm100",Ingresar_Datos!R90,"Conv.Inválida"))))))</f>
        <v>120.384</v>
      </c>
      <c r="C107" s="116">
        <f>IF(Ingresar_Datos!$B$53="cm10",Ingresar_Datos!M190,IF(Ingresar_Datos!$B$53="cm40",Ingresar_Datos!N190,IF(Ingresar_Datos!$B$53="cm100",Ingresar_Datos!O190,IF(Ingresar_Datos!$B$53="mm10",Ingresar_Datos!P190,IF(Ingresar_Datos!$B$53="mm40",Ingresar_Datos!Q190,IF(Ingresar_Datos!$B$53="mm100",Ingresar_Datos!R190,"Conv.Inválida"))))))</f>
        <v>136.22399999999999</v>
      </c>
      <c r="D107" s="116">
        <f>IF(Ingresar_Datos!$B$53="cm10",Ingresar_Datos!M290,IF(Ingresar_Datos!$B$53="cm40",Ingresar_Datos!N290,IF(Ingresar_Datos!$B$53="cm100",Ingresar_Datos!O290,IF(Ingresar_Datos!$B$53="mm10",Ingresar_Datos!P290,IF(Ingresar_Datos!$B$53="mm40",Ingresar_Datos!Q290,IF(Ingresar_Datos!$B$53="mm100",Ingresar_Datos!R290,"Conv.Inválida"))))))</f>
        <v>120.384</v>
      </c>
      <c r="E107" s="116">
        <f>IF(Ingresar_Datos!$B$53="cm10",Ingresar_Datos!M390,IF(Ingresar_Datos!$B$53="cm40",Ingresar_Datos!N390,IF(Ingresar_Datos!$B$53="cm100",Ingresar_Datos!O390,IF(Ingresar_Datos!$B$53="mm10",Ingresar_Datos!P390,IF(Ingresar_Datos!$B$53="mm40",Ingresar_Datos!Q390,IF(Ingresar_Datos!$B$53="mm100",Ingresar_Datos!R390,"Conv.Inválida"))))))</f>
        <v>125.13600000000002</v>
      </c>
      <c r="F107" s="116">
        <f>IF(Ingresar_Datos!$B$53="cm10",Ingresar_Datos!M490,IF(Ingresar_Datos!$B$53="cm40",Ingresar_Datos!N490,IF(Ingresar_Datos!$B$53="cm100",Ingresar_Datos!O490,IF(Ingresar_Datos!$B$53="mm10",Ingresar_Datos!P490,IF(Ingresar_Datos!$B$53="mm40",Ingresar_Datos!Q490,IF(Ingresar_Datos!$B$53="mm100",Ingresar_Datos!R490,"Conv.Inválida"))))))</f>
        <v>131.47199999999998</v>
      </c>
      <c r="G107" s="116">
        <f>IF(Ingresar_Datos!$B$53="cm10",Ingresar_Datos!M590,IF(Ingresar_Datos!$B$53="cm40",Ingresar_Datos!N590,IF(Ingresar_Datos!$B$53="cm100",Ingresar_Datos!O590,IF(Ingresar_Datos!$B$53="mm10",Ingresar_Datos!P590,IF(Ingresar_Datos!$B$53="mm40",Ingresar_Datos!Q590,IF(Ingresar_Datos!$B$53="mm100",Ingresar_Datos!R590,"Conv.Inválida"))))))</f>
        <v>110.88</v>
      </c>
      <c r="H107" s="116">
        <f>IF(Ingresar_Datos!$B$53="cm10",Ingresar_Datos!M690,IF(Ingresar_Datos!$B$53="cm40",Ingresar_Datos!N690,IF(Ingresar_Datos!$B$53="cm100",Ingresar_Datos!O690,IF(Ingresar_Datos!$B$53="mm10",Ingresar_Datos!P690,IF(Ingresar_Datos!$B$53="mm40",Ingresar_Datos!Q690,IF(Ingresar_Datos!$B$53="mm100",Ingresar_Datos!R690,"Conv.Inválida"))))))</f>
        <v>120.384</v>
      </c>
      <c r="I107" s="116">
        <f>IF(Ingresar_Datos!$B$53="cm10",Ingresar_Datos!M790,IF(Ingresar_Datos!$B$53="cm40",Ingresar_Datos!N790,IF(Ingresar_Datos!$B$53="cm100",Ingresar_Datos!O790,IF(Ingresar_Datos!$B$53="mm10",Ingresar_Datos!P790,IF(Ingresar_Datos!$B$53="mm40",Ingresar_Datos!Q790,IF(Ingresar_Datos!$B$53="mm100",Ingresar_Datos!R790,"Conv.Inválida"))))))</f>
        <v>123.11999999999999</v>
      </c>
      <c r="J107" s="116" t="str">
        <f>IF(Ingresar_Datos!$B$53="cm10",Ingresar_Datos!M890,IF(Ingresar_Datos!$B$53="cm40",Ingresar_Datos!N890,IF(Ingresar_Datos!$B$53="cm100",Ingresar_Datos!O890,IF(Ingresar_Datos!$B$53="mm10",Ingresar_Datos!P890,IF(Ingresar_Datos!$B$53="mm40",Ingresar_Datos!Q890,IF(Ingresar_Datos!$B$53="mm100",Ingresar_Datos!R890,"Conv.Inválida"))))))</f>
        <v/>
      </c>
      <c r="K107" s="116" t="str">
        <f>IF(Ingresar_Datos!$B$53="cm10",Ingresar_Datos!M990,IF(Ingresar_Datos!$B$53="cm40",Ingresar_Datos!N990,IF(Ingresar_Datos!$B$53="cm100",Ingresar_Datos!O990,IF(Ingresar_Datos!$B$53="mm10",Ingresar_Datos!P990,IF(Ingresar_Datos!$B$53="mm40",Ingresar_Datos!Q990,IF(Ingresar_Datos!$B$53="mm100",Ingresar_Datos!R990,"Conv.Inválida"))))))</f>
        <v/>
      </c>
    </row>
    <row r="108" spans="2:11" x14ac:dyDescent="0.3">
      <c r="B108" s="116">
        <f>IF(Ingresar_Datos!$B$53="cm10",Ingresar_Datos!M91,IF(Ingresar_Datos!$B$53="cm40",Ingresar_Datos!N91,IF(Ingresar_Datos!$B$53="cm100",Ingresar_Datos!O91,IF(Ingresar_Datos!$B$53="mm10",Ingresar_Datos!P91,IF(Ingresar_Datos!$B$53="mm40",Ingresar_Datos!Q91,IF(Ingresar_Datos!$B$53="mm100",Ingresar_Datos!R91,"Conv.Inválida"))))))</f>
        <v>125.13600000000002</v>
      </c>
      <c r="C108" s="116">
        <f>IF(Ingresar_Datos!$B$53="cm10",Ingresar_Datos!M191,IF(Ingresar_Datos!$B$53="cm40",Ingresar_Datos!N191,IF(Ingresar_Datos!$B$53="cm100",Ingresar_Datos!O191,IF(Ingresar_Datos!$B$53="mm10",Ingresar_Datos!P191,IF(Ingresar_Datos!$B$53="mm40",Ingresar_Datos!Q191,IF(Ingresar_Datos!$B$53="mm100",Ingresar_Datos!R191,"Conv.Inválida"))))))</f>
        <v>136.22399999999999</v>
      </c>
      <c r="D108" s="116">
        <f>IF(Ingresar_Datos!$B$53="cm10",Ingresar_Datos!M291,IF(Ingresar_Datos!$B$53="cm40",Ingresar_Datos!N291,IF(Ingresar_Datos!$B$53="cm100",Ingresar_Datos!O291,IF(Ingresar_Datos!$B$53="mm10",Ingresar_Datos!P291,IF(Ingresar_Datos!$B$53="mm40",Ingresar_Datos!Q291,IF(Ingresar_Datos!$B$53="mm100",Ingresar_Datos!R291,"Conv.Inválida"))))))</f>
        <v>120.384</v>
      </c>
      <c r="E108" s="116">
        <f>IF(Ingresar_Datos!$B$53="cm10",Ingresar_Datos!M391,IF(Ingresar_Datos!$B$53="cm40",Ingresar_Datos!N391,IF(Ingresar_Datos!$B$53="cm100",Ingresar_Datos!O391,IF(Ingresar_Datos!$B$53="mm10",Ingresar_Datos!P391,IF(Ingresar_Datos!$B$53="mm40",Ingresar_Datos!Q391,IF(Ingresar_Datos!$B$53="mm100",Ingresar_Datos!R391,"Conv.Inválida"))))))</f>
        <v>125.13600000000002</v>
      </c>
      <c r="F108" s="116">
        <f>IF(Ingresar_Datos!$B$53="cm10",Ingresar_Datos!M491,IF(Ingresar_Datos!$B$53="cm40",Ingresar_Datos!N491,IF(Ingresar_Datos!$B$53="cm100",Ingresar_Datos!O491,IF(Ingresar_Datos!$B$53="mm10",Ingresar_Datos!P491,IF(Ingresar_Datos!$B$53="mm40",Ingresar_Datos!Q491,IF(Ingresar_Datos!$B$53="mm100",Ingresar_Datos!R491,"Conv.Inválida"))))))</f>
        <v>131.47199999999998</v>
      </c>
      <c r="G108" s="116">
        <f>IF(Ingresar_Datos!$B$53="cm10",Ingresar_Datos!M591,IF(Ingresar_Datos!$B$53="cm40",Ingresar_Datos!N591,IF(Ingresar_Datos!$B$53="cm100",Ingresar_Datos!O591,IF(Ingresar_Datos!$B$53="mm10",Ingresar_Datos!P591,IF(Ingresar_Datos!$B$53="mm40",Ingresar_Datos!Q591,IF(Ingresar_Datos!$B$53="mm100",Ingresar_Datos!R591,"Conv.Inválida"))))))</f>
        <v>110.88</v>
      </c>
      <c r="H108" s="116">
        <f>IF(Ingresar_Datos!$B$53="cm10",Ingresar_Datos!M691,IF(Ingresar_Datos!$B$53="cm40",Ingresar_Datos!N691,IF(Ingresar_Datos!$B$53="cm100",Ingresar_Datos!O691,IF(Ingresar_Datos!$B$53="mm10",Ingresar_Datos!P691,IF(Ingresar_Datos!$B$53="mm40",Ingresar_Datos!Q691,IF(Ingresar_Datos!$B$53="mm100",Ingresar_Datos!R691,"Conv.Inválida"))))))</f>
        <v>120.384</v>
      </c>
      <c r="I108" s="116">
        <f>IF(Ingresar_Datos!$B$53="cm10",Ingresar_Datos!M791,IF(Ingresar_Datos!$B$53="cm40",Ingresar_Datos!N791,IF(Ingresar_Datos!$B$53="cm100",Ingresar_Datos!O791,IF(Ingresar_Datos!$B$53="mm10",Ingresar_Datos!P791,IF(Ingresar_Datos!$B$53="mm40",Ingresar_Datos!Q791,IF(Ingresar_Datos!$B$53="mm100",Ingresar_Datos!R791,"Conv.Inválida"))))))</f>
        <v>129.6</v>
      </c>
      <c r="J108" s="116" t="str">
        <f>IF(Ingresar_Datos!$B$53="cm10",Ingresar_Datos!M891,IF(Ingresar_Datos!$B$53="cm40",Ingresar_Datos!N891,IF(Ingresar_Datos!$B$53="cm100",Ingresar_Datos!O891,IF(Ingresar_Datos!$B$53="mm10",Ingresar_Datos!P891,IF(Ingresar_Datos!$B$53="mm40",Ingresar_Datos!Q891,IF(Ingresar_Datos!$B$53="mm100",Ingresar_Datos!R891,"Conv.Inválida"))))))</f>
        <v/>
      </c>
      <c r="K108" s="116" t="str">
        <f>IF(Ingresar_Datos!$B$53="cm10",Ingresar_Datos!M991,IF(Ingresar_Datos!$B$53="cm40",Ingresar_Datos!N991,IF(Ingresar_Datos!$B$53="cm100",Ingresar_Datos!O991,IF(Ingresar_Datos!$B$53="mm10",Ingresar_Datos!P991,IF(Ingresar_Datos!$B$53="mm40",Ingresar_Datos!Q991,IF(Ingresar_Datos!$B$53="mm100",Ingresar_Datos!R991,"Conv.Inválida"))))))</f>
        <v/>
      </c>
    </row>
    <row r="109" spans="2:11" x14ac:dyDescent="0.3">
      <c r="B109" s="116">
        <f>IF(Ingresar_Datos!$B$53="cm10",Ingresar_Datos!M92,IF(Ingresar_Datos!$B$53="cm40",Ingresar_Datos!N92,IF(Ingresar_Datos!$B$53="cm100",Ingresar_Datos!O92,IF(Ingresar_Datos!$B$53="mm10",Ingresar_Datos!P92,IF(Ingresar_Datos!$B$53="mm40",Ingresar_Datos!Q92,IF(Ingresar_Datos!$B$53="mm100",Ingresar_Datos!R92,"Conv.Inválida"))))))</f>
        <v>130.482</v>
      </c>
      <c r="C109" s="116">
        <f>IF(Ingresar_Datos!$B$53="cm10",Ingresar_Datos!M192,IF(Ingresar_Datos!$B$53="cm40",Ingresar_Datos!N192,IF(Ingresar_Datos!$B$53="cm100",Ingresar_Datos!O192,IF(Ingresar_Datos!$B$53="mm10",Ingresar_Datos!P192,IF(Ingresar_Datos!$B$53="mm40",Ingresar_Datos!Q192,IF(Ingresar_Datos!$B$53="mm100",Ingresar_Datos!R192,"Conv.Inválida"))))))</f>
        <v>140.97600000000003</v>
      </c>
      <c r="D109" s="116">
        <f>IF(Ingresar_Datos!$B$53="cm10",Ingresar_Datos!M292,IF(Ingresar_Datos!$B$53="cm40",Ingresar_Datos!N292,IF(Ingresar_Datos!$B$53="cm100",Ingresar_Datos!O292,IF(Ingresar_Datos!$B$53="mm10",Ingresar_Datos!P292,IF(Ingresar_Datos!$B$53="mm40",Ingresar_Datos!Q292,IF(Ingresar_Datos!$B$53="mm100",Ingresar_Datos!R292,"Conv.Inválida"))))))</f>
        <v>120.384</v>
      </c>
      <c r="E109" s="116">
        <f>IF(Ingresar_Datos!$B$53="cm10",Ingresar_Datos!M392,IF(Ingresar_Datos!$B$53="cm40",Ingresar_Datos!N392,IF(Ingresar_Datos!$B$53="cm100",Ingresar_Datos!O392,IF(Ingresar_Datos!$B$53="mm10",Ingresar_Datos!P392,IF(Ingresar_Datos!$B$53="mm40",Ingresar_Datos!Q392,IF(Ingresar_Datos!$B$53="mm100",Ingresar_Datos!R392,"Conv.Inválida"))))))</f>
        <v>127.71000000000001</v>
      </c>
      <c r="F109" s="116">
        <f>IF(Ingresar_Datos!$B$53="cm10",Ingresar_Datos!M492,IF(Ingresar_Datos!$B$53="cm40",Ingresar_Datos!N492,IF(Ingresar_Datos!$B$53="cm100",Ingresar_Datos!O492,IF(Ingresar_Datos!$B$53="mm10",Ingresar_Datos!P492,IF(Ingresar_Datos!$B$53="mm40",Ingresar_Datos!Q492,IF(Ingresar_Datos!$B$53="mm100",Ingresar_Datos!R492,"Conv.Inválida"))))))</f>
        <v>136.22399999999999</v>
      </c>
      <c r="G109" s="116">
        <f>IF(Ingresar_Datos!$B$53="cm10",Ingresar_Datos!M592,IF(Ingresar_Datos!$B$53="cm40",Ingresar_Datos!N592,IF(Ingresar_Datos!$B$53="cm100",Ingresar_Datos!O592,IF(Ingresar_Datos!$B$53="mm10",Ingresar_Datos!P592,IF(Ingresar_Datos!$B$53="mm40",Ingresar_Datos!Q592,IF(Ingresar_Datos!$B$53="mm100",Ingresar_Datos!R592,"Conv.Inválida"))))))</f>
        <v>110.88</v>
      </c>
      <c r="H109" s="116">
        <f>IF(Ingresar_Datos!$B$53="cm10",Ingresar_Datos!M692,IF(Ingresar_Datos!$B$53="cm40",Ingresar_Datos!N692,IF(Ingresar_Datos!$B$53="cm100",Ingresar_Datos!O692,IF(Ingresar_Datos!$B$53="mm10",Ingresar_Datos!P692,IF(Ingresar_Datos!$B$53="mm40",Ingresar_Datos!Q692,IF(Ingresar_Datos!$B$53="mm100",Ingresar_Datos!R692,"Conv.Inválida"))))))</f>
        <v>125.13600000000002</v>
      </c>
      <c r="I109" s="116">
        <f>IF(Ingresar_Datos!$B$53="cm10",Ingresar_Datos!M792,IF(Ingresar_Datos!$B$53="cm40",Ingresar_Datos!N792,IF(Ingresar_Datos!$B$53="cm100",Ingresar_Datos!O792,IF(Ingresar_Datos!$B$53="mm10",Ingresar_Datos!P792,IF(Ingresar_Datos!$B$53="mm40",Ingresar_Datos!Q792,IF(Ingresar_Datos!$B$53="mm100",Ingresar_Datos!R792,"Conv.Inválida"))))))</f>
        <v>129.6</v>
      </c>
      <c r="J109" s="116" t="str">
        <f>IF(Ingresar_Datos!$B$53="cm10",Ingresar_Datos!M892,IF(Ingresar_Datos!$B$53="cm40",Ingresar_Datos!N892,IF(Ingresar_Datos!$B$53="cm100",Ingresar_Datos!O892,IF(Ingresar_Datos!$B$53="mm10",Ingresar_Datos!P892,IF(Ingresar_Datos!$B$53="mm40",Ingresar_Datos!Q892,IF(Ingresar_Datos!$B$53="mm100",Ingresar_Datos!R892,"Conv.Inválida"))))))</f>
        <v/>
      </c>
      <c r="K109" s="116" t="str">
        <f>IF(Ingresar_Datos!$B$53="cm10",Ingresar_Datos!M992,IF(Ingresar_Datos!$B$53="cm40",Ingresar_Datos!N992,IF(Ingresar_Datos!$B$53="cm100",Ingresar_Datos!O992,IF(Ingresar_Datos!$B$53="mm10",Ingresar_Datos!P992,IF(Ingresar_Datos!$B$53="mm40",Ingresar_Datos!Q992,IF(Ingresar_Datos!$B$53="mm100",Ingresar_Datos!R992,"Conv.Inválida"))))))</f>
        <v/>
      </c>
    </row>
    <row r="110" spans="2:11" x14ac:dyDescent="0.3">
      <c r="B110" s="116">
        <f>IF(Ingresar_Datos!$B$53="cm10",Ingresar_Datos!M93,IF(Ingresar_Datos!$B$53="cm40",Ingresar_Datos!N93,IF(Ingresar_Datos!$B$53="cm100",Ingresar_Datos!O93,IF(Ingresar_Datos!$B$53="mm10",Ingresar_Datos!P93,IF(Ingresar_Datos!$B$53="mm40",Ingresar_Datos!Q93,IF(Ingresar_Datos!$B$53="mm100",Ingresar_Datos!R93,"Conv.Inválida"))))))</f>
        <v>131.47199999999998</v>
      </c>
      <c r="C110" s="116">
        <f>IF(Ingresar_Datos!$B$53="cm10",Ingresar_Datos!M193,IF(Ingresar_Datos!$B$53="cm40",Ingresar_Datos!N193,IF(Ingresar_Datos!$B$53="cm100",Ingresar_Datos!O193,IF(Ingresar_Datos!$B$53="mm10",Ingresar_Datos!P193,IF(Ingresar_Datos!$B$53="mm40",Ingresar_Datos!Q193,IF(Ingresar_Datos!$B$53="mm100",Ingresar_Datos!R193,"Conv.Inválida"))))))</f>
        <v>147.31200000000001</v>
      </c>
      <c r="D110" s="116">
        <f>IF(Ingresar_Datos!$B$53="cm10",Ingresar_Datos!M293,IF(Ingresar_Datos!$B$53="cm40",Ingresar_Datos!N293,IF(Ingresar_Datos!$B$53="cm100",Ingresar_Datos!O293,IF(Ingresar_Datos!$B$53="mm10",Ingresar_Datos!P293,IF(Ingresar_Datos!$B$53="mm40",Ingresar_Datos!Q293,IF(Ingresar_Datos!$B$53="mm100",Ingresar_Datos!R293,"Conv.Inválida"))))))</f>
        <v>123.55200000000001</v>
      </c>
      <c r="E110" s="116">
        <f>IF(Ingresar_Datos!$B$53="cm10",Ingresar_Datos!M393,IF(Ingresar_Datos!$B$53="cm40",Ingresar_Datos!N393,IF(Ingresar_Datos!$B$53="cm100",Ingresar_Datos!O393,IF(Ingresar_Datos!$B$53="mm10",Ingresar_Datos!P393,IF(Ingresar_Datos!$B$53="mm40",Ingresar_Datos!Q393,IF(Ingresar_Datos!$B$53="mm100",Ingresar_Datos!R393,"Conv.Inválida"))))))</f>
        <v>131.47199999999998</v>
      </c>
      <c r="F110" s="116">
        <f>IF(Ingresar_Datos!$B$53="cm10",Ingresar_Datos!M493,IF(Ingresar_Datos!$B$53="cm40",Ingresar_Datos!N493,IF(Ingresar_Datos!$B$53="cm100",Ingresar_Datos!O493,IF(Ingresar_Datos!$B$53="mm10",Ingresar_Datos!P493,IF(Ingresar_Datos!$B$53="mm40",Ingresar_Datos!Q493,IF(Ingresar_Datos!$B$53="mm100",Ingresar_Datos!R493,"Conv.Inválida"))))))</f>
        <v>136.22399999999999</v>
      </c>
      <c r="G110" s="116">
        <f>IF(Ingresar_Datos!$B$53="cm10",Ingresar_Datos!M593,IF(Ingresar_Datos!$B$53="cm40",Ingresar_Datos!N593,IF(Ingresar_Datos!$B$53="cm100",Ingresar_Datos!O593,IF(Ingresar_Datos!$B$53="mm10",Ingresar_Datos!P593,IF(Ingresar_Datos!$B$53="mm40",Ingresar_Datos!Q593,IF(Ingresar_Datos!$B$53="mm100",Ingresar_Datos!R593,"Conv.Inválida"))))))</f>
        <v>110.88</v>
      </c>
      <c r="H110" s="116">
        <f>IF(Ingresar_Datos!$B$53="cm10",Ingresar_Datos!M693,IF(Ingresar_Datos!$B$53="cm40",Ingresar_Datos!N693,IF(Ingresar_Datos!$B$53="cm100",Ingresar_Datos!O693,IF(Ingresar_Datos!$B$53="mm10",Ingresar_Datos!P693,IF(Ingresar_Datos!$B$53="mm40",Ingresar_Datos!Q693,IF(Ingresar_Datos!$B$53="mm100",Ingresar_Datos!R693,"Conv.Inválida"))))))</f>
        <v>126.72000000000001</v>
      </c>
      <c r="I110" s="116">
        <f>IF(Ingresar_Datos!$B$53="cm10",Ingresar_Datos!M793,IF(Ingresar_Datos!$B$53="cm40",Ingresar_Datos!N793,IF(Ingresar_Datos!$B$53="cm100",Ingresar_Datos!O793,IF(Ingresar_Datos!$B$53="mm10",Ingresar_Datos!P793,IF(Ingresar_Datos!$B$53="mm40",Ingresar_Datos!Q793,IF(Ingresar_Datos!$B$53="mm100",Ingresar_Datos!R793,"Conv.Inválida"))))))</f>
        <v>136.07999999999998</v>
      </c>
      <c r="J110" s="116" t="str">
        <f>IF(Ingresar_Datos!$B$53="cm10",Ingresar_Datos!M893,IF(Ingresar_Datos!$B$53="cm40",Ingresar_Datos!N893,IF(Ingresar_Datos!$B$53="cm100",Ingresar_Datos!O893,IF(Ingresar_Datos!$B$53="mm10",Ingresar_Datos!P893,IF(Ingresar_Datos!$B$53="mm40",Ingresar_Datos!Q893,IF(Ingresar_Datos!$B$53="mm100",Ingresar_Datos!R893,"Conv.Inválida"))))))</f>
        <v/>
      </c>
      <c r="K110" s="116" t="str">
        <f>IF(Ingresar_Datos!$B$53="cm10",Ingresar_Datos!M993,IF(Ingresar_Datos!$B$53="cm40",Ingresar_Datos!N993,IF(Ingresar_Datos!$B$53="cm100",Ingresar_Datos!O993,IF(Ingresar_Datos!$B$53="mm10",Ingresar_Datos!P993,IF(Ingresar_Datos!$B$53="mm40",Ingresar_Datos!Q993,IF(Ingresar_Datos!$B$53="mm100",Ingresar_Datos!R993,"Conv.Inválida"))))))</f>
        <v/>
      </c>
    </row>
    <row r="111" spans="2:11" x14ac:dyDescent="0.3">
      <c r="B111" s="116">
        <f>IF(Ingresar_Datos!$B$53="cm10",Ingresar_Datos!M94,IF(Ingresar_Datos!$B$53="cm40",Ingresar_Datos!N94,IF(Ingresar_Datos!$B$53="cm100",Ingresar_Datos!O94,IF(Ingresar_Datos!$B$53="mm10",Ingresar_Datos!P94,IF(Ingresar_Datos!$B$53="mm40",Ingresar_Datos!Q94,IF(Ingresar_Datos!$B$53="mm100",Ingresar_Datos!R94,"Conv.Inválida"))))))</f>
        <v>136.22399999999999</v>
      </c>
      <c r="C111" s="116">
        <f>IF(Ingresar_Datos!$B$53="cm10",Ingresar_Datos!M194,IF(Ingresar_Datos!$B$53="cm40",Ingresar_Datos!N194,IF(Ingresar_Datos!$B$53="cm100",Ingresar_Datos!O194,IF(Ingresar_Datos!$B$53="mm10",Ingresar_Datos!P194,IF(Ingresar_Datos!$B$53="mm40",Ingresar_Datos!Q194,IF(Ingresar_Datos!$B$53="mm100",Ingresar_Datos!R194,"Conv.Inválida"))))))</f>
        <v>147.31200000000001</v>
      </c>
      <c r="D111" s="116">
        <f>IF(Ingresar_Datos!$B$53="cm10",Ingresar_Datos!M294,IF(Ingresar_Datos!$B$53="cm40",Ingresar_Datos!N294,IF(Ingresar_Datos!$B$53="cm100",Ingresar_Datos!O294,IF(Ingresar_Datos!$B$53="mm10",Ingresar_Datos!P294,IF(Ingresar_Datos!$B$53="mm40",Ingresar_Datos!Q294,IF(Ingresar_Datos!$B$53="mm100",Ingresar_Datos!R294,"Conv.Inválida"))))))</f>
        <v>125.13600000000002</v>
      </c>
      <c r="E111" s="116">
        <f>IF(Ingresar_Datos!$B$53="cm10",Ingresar_Datos!M394,IF(Ingresar_Datos!$B$53="cm40",Ingresar_Datos!N394,IF(Ingresar_Datos!$B$53="cm100",Ingresar_Datos!O394,IF(Ingresar_Datos!$B$53="mm10",Ingresar_Datos!P394,IF(Ingresar_Datos!$B$53="mm40",Ingresar_Datos!Q394,IF(Ingresar_Datos!$B$53="mm100",Ingresar_Datos!R394,"Conv.Inválida"))))))</f>
        <v>131.47199999999998</v>
      </c>
      <c r="F111" s="116">
        <f>IF(Ingresar_Datos!$B$53="cm10",Ingresar_Datos!M494,IF(Ingresar_Datos!$B$53="cm40",Ingresar_Datos!N494,IF(Ingresar_Datos!$B$53="cm100",Ingresar_Datos!O494,IF(Ingresar_Datos!$B$53="mm10",Ingresar_Datos!P494,IF(Ingresar_Datos!$B$53="mm40",Ingresar_Datos!Q494,IF(Ingresar_Datos!$B$53="mm100",Ingresar_Datos!R494,"Conv.Inválida"))))))</f>
        <v>136.22399999999999</v>
      </c>
      <c r="G111" s="116">
        <f>IF(Ingresar_Datos!$B$53="cm10",Ingresar_Datos!M594,IF(Ingresar_Datos!$B$53="cm40",Ingresar_Datos!N594,IF(Ingresar_Datos!$B$53="cm100",Ingresar_Datos!O594,IF(Ingresar_Datos!$B$53="mm10",Ingresar_Datos!P594,IF(Ingresar_Datos!$B$53="mm40",Ingresar_Datos!Q594,IF(Ingresar_Datos!$B$53="mm100",Ingresar_Datos!R594,"Conv.Inválida"))))))</f>
        <v>110.88</v>
      </c>
      <c r="H111" s="116">
        <f>IF(Ingresar_Datos!$B$53="cm10",Ingresar_Datos!M694,IF(Ingresar_Datos!$B$53="cm40",Ingresar_Datos!N694,IF(Ingresar_Datos!$B$53="cm100",Ingresar_Datos!O694,IF(Ingresar_Datos!$B$53="mm10",Ingresar_Datos!P694,IF(Ingresar_Datos!$B$53="mm40",Ingresar_Datos!Q694,IF(Ingresar_Datos!$B$53="mm100",Ingresar_Datos!R694,"Conv.Inválida"))))))</f>
        <v>126.72000000000001</v>
      </c>
      <c r="I111" s="116">
        <f>IF(Ingresar_Datos!$B$53="cm10",Ingresar_Datos!M794,IF(Ingresar_Datos!$B$53="cm40",Ingresar_Datos!N794,IF(Ingresar_Datos!$B$53="cm100",Ingresar_Datos!O794,IF(Ingresar_Datos!$B$53="mm10",Ingresar_Datos!P794,IF(Ingresar_Datos!$B$53="mm40",Ingresar_Datos!Q794,IF(Ingresar_Datos!$B$53="mm100",Ingresar_Datos!R794,"Conv.Inválida"))))))</f>
        <v>136.07999999999998</v>
      </c>
      <c r="J111" s="116" t="str">
        <f>IF(Ingresar_Datos!$B$53="cm10",Ingresar_Datos!M894,IF(Ingresar_Datos!$B$53="cm40",Ingresar_Datos!N894,IF(Ingresar_Datos!$B$53="cm100",Ingresar_Datos!O894,IF(Ingresar_Datos!$B$53="mm10",Ingresar_Datos!P894,IF(Ingresar_Datos!$B$53="mm40",Ingresar_Datos!Q894,IF(Ingresar_Datos!$B$53="mm100",Ingresar_Datos!R894,"Conv.Inválida"))))))</f>
        <v/>
      </c>
      <c r="K111" s="116" t="str">
        <f>IF(Ingresar_Datos!$B$53="cm10",Ingresar_Datos!M994,IF(Ingresar_Datos!$B$53="cm40",Ingresar_Datos!N994,IF(Ingresar_Datos!$B$53="cm100",Ingresar_Datos!O994,IF(Ingresar_Datos!$B$53="mm10",Ingresar_Datos!P994,IF(Ingresar_Datos!$B$53="mm40",Ingresar_Datos!Q994,IF(Ingresar_Datos!$B$53="mm100",Ingresar_Datos!R994,"Conv.Inválida"))))))</f>
        <v/>
      </c>
    </row>
    <row r="112" spans="2:11" x14ac:dyDescent="0.3">
      <c r="B112" s="116">
        <f>IF(Ingresar_Datos!$B$53="cm10",Ingresar_Datos!M95,IF(Ingresar_Datos!$B$53="cm40",Ingresar_Datos!N95,IF(Ingresar_Datos!$B$53="cm100",Ingresar_Datos!O95,IF(Ingresar_Datos!$B$53="mm10",Ingresar_Datos!P95,IF(Ingresar_Datos!$B$53="mm40",Ingresar_Datos!Q95,IF(Ingresar_Datos!$B$53="mm100",Ingresar_Datos!R95,"Conv.Inválida"))))))</f>
        <v>136.22399999999999</v>
      </c>
      <c r="C112" s="116">
        <f>IF(Ingresar_Datos!$B$53="cm10",Ingresar_Datos!M195,IF(Ingresar_Datos!$B$53="cm40",Ingresar_Datos!N195,IF(Ingresar_Datos!$B$53="cm100",Ingresar_Datos!O195,IF(Ingresar_Datos!$B$53="mm10",Ingresar_Datos!P195,IF(Ingresar_Datos!$B$53="mm40",Ingresar_Datos!Q195,IF(Ingresar_Datos!$B$53="mm100",Ingresar_Datos!R195,"Conv.Inválida"))))))</f>
        <v>147.31200000000001</v>
      </c>
      <c r="D112" s="116">
        <f>IF(Ingresar_Datos!$B$53="cm10",Ingresar_Datos!M295,IF(Ingresar_Datos!$B$53="cm40",Ingresar_Datos!N295,IF(Ingresar_Datos!$B$53="cm100",Ingresar_Datos!O295,IF(Ingresar_Datos!$B$53="mm10",Ingresar_Datos!P295,IF(Ingresar_Datos!$B$53="mm40",Ingresar_Datos!Q295,IF(Ingresar_Datos!$B$53="mm100",Ingresar_Datos!R295,"Conv.Inválida"))))))</f>
        <v>125.72999999999999</v>
      </c>
      <c r="E112" s="116">
        <f>IF(Ingresar_Datos!$B$53="cm10",Ingresar_Datos!M395,IF(Ingresar_Datos!$B$53="cm40",Ingresar_Datos!N395,IF(Ingresar_Datos!$B$53="cm100",Ingresar_Datos!O395,IF(Ingresar_Datos!$B$53="mm10",Ingresar_Datos!P395,IF(Ingresar_Datos!$B$53="mm40",Ingresar_Datos!Q395,IF(Ingresar_Datos!$B$53="mm100",Ingresar_Datos!R395,"Conv.Inválida"))))))</f>
        <v>131.47199999999998</v>
      </c>
      <c r="F112" s="116">
        <f>IF(Ingresar_Datos!$B$53="cm10",Ingresar_Datos!M495,IF(Ingresar_Datos!$B$53="cm40",Ingresar_Datos!N495,IF(Ingresar_Datos!$B$53="cm100",Ingresar_Datos!O495,IF(Ingresar_Datos!$B$53="mm10",Ingresar_Datos!P495,IF(Ingresar_Datos!$B$53="mm40",Ingresar_Datos!Q495,IF(Ingresar_Datos!$B$53="mm100",Ingresar_Datos!R495,"Conv.Inválida"))))))</f>
        <v>136.22399999999999</v>
      </c>
      <c r="G112" s="116">
        <f>IF(Ingresar_Datos!$B$53="cm10",Ingresar_Datos!M595,IF(Ingresar_Datos!$B$53="cm40",Ingresar_Datos!N595,IF(Ingresar_Datos!$B$53="cm100",Ingresar_Datos!O595,IF(Ingresar_Datos!$B$53="mm10",Ingresar_Datos!P595,IF(Ingresar_Datos!$B$53="mm40",Ingresar_Datos!Q595,IF(Ingresar_Datos!$B$53="mm100",Ingresar_Datos!R595,"Conv.Inválida"))))))</f>
        <v>114.048</v>
      </c>
      <c r="H112" s="116">
        <f>IF(Ingresar_Datos!$B$53="cm10",Ingresar_Datos!M695,IF(Ingresar_Datos!$B$53="cm40",Ingresar_Datos!N695,IF(Ingresar_Datos!$B$53="cm100",Ingresar_Datos!O695,IF(Ingresar_Datos!$B$53="mm10",Ingresar_Datos!P695,IF(Ingresar_Datos!$B$53="mm40",Ingresar_Datos!Q695,IF(Ingresar_Datos!$B$53="mm100",Ingresar_Datos!R695,"Conv.Inválida"))))))</f>
        <v>129.88800000000001</v>
      </c>
      <c r="I112" s="116">
        <f>IF(Ingresar_Datos!$B$53="cm10",Ingresar_Datos!M795,IF(Ingresar_Datos!$B$53="cm40",Ingresar_Datos!N795,IF(Ingresar_Datos!$B$53="cm100",Ingresar_Datos!O795,IF(Ingresar_Datos!$B$53="mm10",Ingresar_Datos!P795,IF(Ingresar_Datos!$B$53="mm40",Ingresar_Datos!Q795,IF(Ingresar_Datos!$B$53="mm100",Ingresar_Datos!R795,"Conv.Inválida"))))))</f>
        <v>136.07999999999998</v>
      </c>
      <c r="J112" s="116" t="str">
        <f>IF(Ingresar_Datos!$B$53="cm10",Ingresar_Datos!M895,IF(Ingresar_Datos!$B$53="cm40",Ingresar_Datos!N895,IF(Ingresar_Datos!$B$53="cm100",Ingresar_Datos!O895,IF(Ingresar_Datos!$B$53="mm10",Ingresar_Datos!P895,IF(Ingresar_Datos!$B$53="mm40",Ingresar_Datos!Q895,IF(Ingresar_Datos!$B$53="mm100",Ingresar_Datos!R895,"Conv.Inválida"))))))</f>
        <v/>
      </c>
      <c r="K112" s="116" t="str">
        <f>IF(Ingresar_Datos!$B$53="cm10",Ingresar_Datos!M995,IF(Ingresar_Datos!$B$53="cm40",Ingresar_Datos!N995,IF(Ingresar_Datos!$B$53="cm100",Ingresar_Datos!O995,IF(Ingresar_Datos!$B$53="mm10",Ingresar_Datos!P995,IF(Ingresar_Datos!$B$53="mm40",Ingresar_Datos!Q995,IF(Ingresar_Datos!$B$53="mm100",Ingresar_Datos!R995,"Conv.Inválida"))))))</f>
        <v/>
      </c>
    </row>
    <row r="113" spans="2:11" x14ac:dyDescent="0.3">
      <c r="B113" s="116">
        <f>IF(Ingresar_Datos!$B$53="cm10",Ingresar_Datos!M96,IF(Ingresar_Datos!$B$53="cm40",Ingresar_Datos!N96,IF(Ingresar_Datos!$B$53="cm100",Ingresar_Datos!O96,IF(Ingresar_Datos!$B$53="mm10",Ingresar_Datos!P96,IF(Ingresar_Datos!$B$53="mm40",Ingresar_Datos!Q96,IF(Ingresar_Datos!$B$53="mm100",Ingresar_Datos!R96,"Conv.Inválida"))))))</f>
        <v>89.712000000000003</v>
      </c>
      <c r="C113" s="116">
        <f>IF(Ingresar_Datos!$B$53="cm10",Ingresar_Datos!M196,IF(Ingresar_Datos!$B$53="cm40",Ingresar_Datos!N196,IF(Ingresar_Datos!$B$53="cm100",Ingresar_Datos!O196,IF(Ingresar_Datos!$B$53="mm10",Ingresar_Datos!P196,IF(Ingresar_Datos!$B$53="mm40",Ingresar_Datos!Q196,IF(Ingresar_Datos!$B$53="mm100",Ingresar_Datos!R196,"Conv.Inválida"))))))</f>
        <v>93.744000000000014</v>
      </c>
      <c r="D113" s="116">
        <f>IF(Ingresar_Datos!$B$53="cm10",Ingresar_Datos!M296,IF(Ingresar_Datos!$B$53="cm40",Ingresar_Datos!N296,IF(Ingresar_Datos!$B$53="cm100",Ingresar_Datos!O296,IF(Ingresar_Datos!$B$53="mm10",Ingresar_Datos!P296,IF(Ingresar_Datos!$B$53="mm40",Ingresar_Datos!Q296,IF(Ingresar_Datos!$B$53="mm100",Ingresar_Datos!R296,"Conv.Inválida"))))))</f>
        <v>80.640000000000015</v>
      </c>
      <c r="E113" s="116">
        <f>IF(Ingresar_Datos!$B$53="cm10",Ingresar_Datos!M396,IF(Ingresar_Datos!$B$53="cm40",Ingresar_Datos!N396,IF(Ingresar_Datos!$B$53="cm100",Ingresar_Datos!O396,IF(Ingresar_Datos!$B$53="mm10",Ingresar_Datos!P396,IF(Ingresar_Datos!$B$53="mm40",Ingresar_Datos!Q396,IF(Ingresar_Datos!$B$53="mm100",Ingresar_Datos!R396,"Conv.Inválida"))))))</f>
        <v>83.664000000000001</v>
      </c>
      <c r="F113" s="116">
        <f>IF(Ingresar_Datos!$B$53="cm10",Ingresar_Datos!M496,IF(Ingresar_Datos!$B$53="cm40",Ingresar_Datos!N496,IF(Ingresar_Datos!$B$53="cm100",Ingresar_Datos!O496,IF(Ingresar_Datos!$B$53="mm10",Ingresar_Datos!P496,IF(Ingresar_Datos!$B$53="mm40",Ingresar_Datos!Q496,IF(Ingresar_Datos!$B$53="mm100",Ingresar_Datos!R496,"Conv.Inválida"))))))</f>
        <v>86.688000000000002</v>
      </c>
      <c r="G113" s="116">
        <f>IF(Ingresar_Datos!$B$53="cm10",Ingresar_Datos!M596,IF(Ingresar_Datos!$B$53="cm40",Ingresar_Datos!N596,IF(Ingresar_Datos!$B$53="cm100",Ingresar_Datos!O596,IF(Ingresar_Datos!$B$53="mm10",Ingresar_Datos!P596,IF(Ingresar_Datos!$B$53="mm40",Ingresar_Datos!Q596,IF(Ingresar_Datos!$B$53="mm100",Ingresar_Datos!R596,"Conv.Inválida"))))))</f>
        <v>72.576000000000008</v>
      </c>
      <c r="H113" s="116">
        <f>IF(Ingresar_Datos!$B$53="cm10",Ingresar_Datos!M696,IF(Ingresar_Datos!$B$53="cm40",Ingresar_Datos!N696,IF(Ingresar_Datos!$B$53="cm100",Ingresar_Datos!O696,IF(Ingresar_Datos!$B$53="mm10",Ingresar_Datos!P696,IF(Ingresar_Datos!$B$53="mm40",Ingresar_Datos!Q696,IF(Ingresar_Datos!$B$53="mm100",Ingresar_Datos!R696,"Conv.Inválida"))))))</f>
        <v>82.655999999999992</v>
      </c>
      <c r="I113" s="116">
        <f>IF(Ingresar_Datos!$B$53="cm10",Ingresar_Datos!M796,IF(Ingresar_Datos!$B$53="cm40",Ingresar_Datos!N796,IF(Ingresar_Datos!$B$53="cm100",Ingresar_Datos!O796,IF(Ingresar_Datos!$B$53="mm10",Ingresar_Datos!P796,IF(Ingresar_Datos!$B$53="mm40",Ingresar_Datos!Q796,IF(Ingresar_Datos!$B$53="mm100",Ingresar_Datos!R796,"Conv.Inválida"))))))</f>
        <v>142.56</v>
      </c>
      <c r="J113" s="116" t="str">
        <f>IF(Ingresar_Datos!$B$53="cm10",Ingresar_Datos!M896,IF(Ingresar_Datos!$B$53="cm40",Ingresar_Datos!N896,IF(Ingresar_Datos!$B$53="cm100",Ingresar_Datos!O896,IF(Ingresar_Datos!$B$53="mm10",Ingresar_Datos!P896,IF(Ingresar_Datos!$B$53="mm40",Ingresar_Datos!Q896,IF(Ingresar_Datos!$B$53="mm100",Ingresar_Datos!R896,"Conv.Inválida"))))))</f>
        <v/>
      </c>
      <c r="K113" s="116" t="str">
        <f>IF(Ingresar_Datos!$B$53="cm10",Ingresar_Datos!M996,IF(Ingresar_Datos!$B$53="cm40",Ingresar_Datos!N996,IF(Ingresar_Datos!$B$53="cm100",Ingresar_Datos!O996,IF(Ingresar_Datos!$B$53="mm10",Ingresar_Datos!P996,IF(Ingresar_Datos!$B$53="mm40",Ingresar_Datos!Q996,IF(Ingresar_Datos!$B$53="mm100",Ingresar_Datos!R996,"Conv.Inválida"))))))</f>
        <v/>
      </c>
    </row>
    <row r="114" spans="2:11" x14ac:dyDescent="0.3">
      <c r="B114" s="116">
        <f>IF(Ingresar_Datos!$B$53="cm10",Ingresar_Datos!M97,IF(Ingresar_Datos!$B$53="cm40",Ingresar_Datos!N97,IF(Ingresar_Datos!$B$53="cm100",Ingresar_Datos!O97,IF(Ingresar_Datos!$B$53="mm10",Ingresar_Datos!P97,IF(Ingresar_Datos!$B$53="mm40",Ingresar_Datos!Q97,IF(Ingresar_Datos!$B$53="mm100",Ingresar_Datos!R97,"Conv.Inválida"))))))</f>
        <v>93.744000000000014</v>
      </c>
      <c r="C114" s="116">
        <f>IF(Ingresar_Datos!$B$53="cm10",Ingresar_Datos!M197,IF(Ingresar_Datos!$B$53="cm40",Ingresar_Datos!N197,IF(Ingresar_Datos!$B$53="cm100",Ingresar_Datos!O197,IF(Ingresar_Datos!$B$53="mm10",Ingresar_Datos!P197,IF(Ingresar_Datos!$B$53="mm40",Ingresar_Datos!Q197,IF(Ingresar_Datos!$B$53="mm100",Ingresar_Datos!R197,"Conv.Inválida"))))))</f>
        <v>96.768000000000001</v>
      </c>
      <c r="D114" s="116">
        <f>IF(Ingresar_Datos!$B$53="cm10",Ingresar_Datos!M297,IF(Ingresar_Datos!$B$53="cm40",Ingresar_Datos!N297,IF(Ingresar_Datos!$B$53="cm100",Ingresar_Datos!O297,IF(Ingresar_Datos!$B$53="mm10",Ingresar_Datos!P297,IF(Ingresar_Datos!$B$53="mm40",Ingresar_Datos!Q297,IF(Ingresar_Datos!$B$53="mm100",Ingresar_Datos!R297,"Conv.Inválida"))))))</f>
        <v>80.891999999999996</v>
      </c>
      <c r="E114" s="116">
        <f>IF(Ingresar_Datos!$B$53="cm10",Ingresar_Datos!M397,IF(Ingresar_Datos!$B$53="cm40",Ingresar_Datos!N397,IF(Ingresar_Datos!$B$53="cm100",Ingresar_Datos!O397,IF(Ingresar_Datos!$B$53="mm10",Ingresar_Datos!P397,IF(Ingresar_Datos!$B$53="mm40",Ingresar_Datos!Q397,IF(Ingresar_Datos!$B$53="mm100",Ingresar_Datos!R397,"Conv.Inválida"))))))</f>
        <v>86.688000000000002</v>
      </c>
      <c r="F114" s="116">
        <f>IF(Ingresar_Datos!$B$53="cm10",Ingresar_Datos!M497,IF(Ingresar_Datos!$B$53="cm40",Ingresar_Datos!N497,IF(Ingresar_Datos!$B$53="cm100",Ingresar_Datos!O497,IF(Ingresar_Datos!$B$53="mm10",Ingresar_Datos!P497,IF(Ingresar_Datos!$B$53="mm40",Ingresar_Datos!Q497,IF(Ingresar_Datos!$B$53="mm100",Ingresar_Datos!R497,"Conv.Inválida"))))))</f>
        <v>89.712000000000003</v>
      </c>
      <c r="G114" s="116">
        <f>IF(Ingresar_Datos!$B$53="cm10",Ingresar_Datos!M597,IF(Ingresar_Datos!$B$53="cm40",Ingresar_Datos!N597,IF(Ingresar_Datos!$B$53="cm100",Ingresar_Datos!O597,IF(Ingresar_Datos!$B$53="mm10",Ingresar_Datos!P597,IF(Ingresar_Datos!$B$53="mm40",Ingresar_Datos!Q597,IF(Ingresar_Datos!$B$53="mm100",Ingresar_Datos!R597,"Conv.Inválida"))))))</f>
        <v>73.583999999999989</v>
      </c>
      <c r="H114" s="116">
        <f>IF(Ingresar_Datos!$B$53="cm10",Ingresar_Datos!M697,IF(Ingresar_Datos!$B$53="cm40",Ingresar_Datos!N697,IF(Ingresar_Datos!$B$53="cm100",Ingresar_Datos!O697,IF(Ingresar_Datos!$B$53="mm10",Ingresar_Datos!P697,IF(Ingresar_Datos!$B$53="mm40",Ingresar_Datos!Q697,IF(Ingresar_Datos!$B$53="mm100",Ingresar_Datos!R697,"Conv.Inválida"))))))</f>
        <v>83.664000000000001</v>
      </c>
      <c r="I114" s="116">
        <f>IF(Ingresar_Datos!$B$53="cm10",Ingresar_Datos!M797,IF(Ingresar_Datos!$B$53="cm40",Ingresar_Datos!N797,IF(Ingresar_Datos!$B$53="cm100",Ingresar_Datos!O797,IF(Ingresar_Datos!$B$53="mm10",Ingresar_Datos!P797,IF(Ingresar_Datos!$B$53="mm40",Ingresar_Datos!Q797,IF(Ingresar_Datos!$B$53="mm100",Ingresar_Datos!R797,"Conv.Inválida"))))))</f>
        <v>142.56</v>
      </c>
      <c r="J114" s="116" t="str">
        <f>IF(Ingresar_Datos!$B$53="cm10",Ingresar_Datos!M897,IF(Ingresar_Datos!$B$53="cm40",Ingresar_Datos!N897,IF(Ingresar_Datos!$B$53="cm100",Ingresar_Datos!O897,IF(Ingresar_Datos!$B$53="mm10",Ingresar_Datos!P897,IF(Ingresar_Datos!$B$53="mm40",Ingresar_Datos!Q897,IF(Ingresar_Datos!$B$53="mm100",Ingresar_Datos!R897,"Conv.Inválida"))))))</f>
        <v/>
      </c>
      <c r="K114" s="116" t="str">
        <f>IF(Ingresar_Datos!$B$53="cm10",Ingresar_Datos!M997,IF(Ingresar_Datos!$B$53="cm40",Ingresar_Datos!N997,IF(Ingresar_Datos!$B$53="cm100",Ingresar_Datos!O997,IF(Ingresar_Datos!$B$53="mm10",Ingresar_Datos!P997,IF(Ingresar_Datos!$B$53="mm40",Ingresar_Datos!Q997,IF(Ingresar_Datos!$B$53="mm100",Ingresar_Datos!R997,"Conv.Inválida"))))))</f>
        <v/>
      </c>
    </row>
    <row r="115" spans="2:11" x14ac:dyDescent="0.3">
      <c r="B115" s="116">
        <f>IF(Ingresar_Datos!$B$53="cm10",Ingresar_Datos!M98,IF(Ingresar_Datos!$B$53="cm40",Ingresar_Datos!N98,IF(Ingresar_Datos!$B$53="cm100",Ingresar_Datos!O98,IF(Ingresar_Datos!$B$53="mm10",Ingresar_Datos!P98,IF(Ingresar_Datos!$B$53="mm40",Ingresar_Datos!Q98,IF(Ingresar_Datos!$B$53="mm100",Ingresar_Datos!R98,"Conv.Inválida"))))))</f>
        <v>93.744000000000014</v>
      </c>
      <c r="C115" s="116">
        <f>IF(Ingresar_Datos!$B$53="cm10",Ingresar_Datos!M198,IF(Ingresar_Datos!$B$53="cm40",Ingresar_Datos!N198,IF(Ingresar_Datos!$B$53="cm100",Ingresar_Datos!O198,IF(Ingresar_Datos!$B$53="mm10",Ingresar_Datos!P198,IF(Ingresar_Datos!$B$53="mm40",Ingresar_Datos!Q198,IF(Ingresar_Datos!$B$53="mm100",Ingresar_Datos!R198,"Conv.Inválida"))))))</f>
        <v>96.768000000000001</v>
      </c>
      <c r="D115" s="116">
        <f>IF(Ingresar_Datos!$B$53="cm10",Ingresar_Datos!M298,IF(Ingresar_Datos!$B$53="cm40",Ingresar_Datos!N298,IF(Ingresar_Datos!$B$53="cm100",Ingresar_Datos!O298,IF(Ingresar_Datos!$B$53="mm10",Ingresar_Datos!P298,IF(Ingresar_Datos!$B$53="mm40",Ingresar_Datos!Q298,IF(Ingresar_Datos!$B$53="mm100",Ingresar_Datos!R298,"Conv.Inválida"))))))</f>
        <v>82.404000000000011</v>
      </c>
      <c r="E115" s="116">
        <f>IF(Ingresar_Datos!$B$53="cm10",Ingresar_Datos!M398,IF(Ingresar_Datos!$B$53="cm40",Ingresar_Datos!N398,IF(Ingresar_Datos!$B$53="cm100",Ingresar_Datos!O398,IF(Ingresar_Datos!$B$53="mm10",Ingresar_Datos!P398,IF(Ingresar_Datos!$B$53="mm40",Ingresar_Datos!Q398,IF(Ingresar_Datos!$B$53="mm100",Ingresar_Datos!R398,"Conv.Inválida"))))))</f>
        <v>86.688000000000002</v>
      </c>
      <c r="F115" s="116">
        <f>IF(Ingresar_Datos!$B$53="cm10",Ingresar_Datos!M498,IF(Ingresar_Datos!$B$53="cm40",Ingresar_Datos!N498,IF(Ingresar_Datos!$B$53="cm100",Ingresar_Datos!O498,IF(Ingresar_Datos!$B$53="mm10",Ingresar_Datos!P498,IF(Ingresar_Datos!$B$53="mm40",Ingresar_Datos!Q498,IF(Ingresar_Datos!$B$53="mm100",Ingresar_Datos!R498,"Conv.Inválida"))))))</f>
        <v>89.712000000000003</v>
      </c>
      <c r="G115" s="116">
        <f>IF(Ingresar_Datos!$B$53="cm10",Ingresar_Datos!M598,IF(Ingresar_Datos!$B$53="cm40",Ingresar_Datos!N598,IF(Ingresar_Datos!$B$53="cm100",Ingresar_Datos!O598,IF(Ingresar_Datos!$B$53="mm10",Ingresar_Datos!P598,IF(Ingresar_Datos!$B$53="mm40",Ingresar_Datos!Q598,IF(Ingresar_Datos!$B$53="mm100",Ingresar_Datos!R598,"Conv.Inválida"))))))</f>
        <v>73.583999999999989</v>
      </c>
      <c r="H115" s="116">
        <f>IF(Ingresar_Datos!$B$53="cm10",Ingresar_Datos!M698,IF(Ingresar_Datos!$B$53="cm40",Ingresar_Datos!N698,IF(Ingresar_Datos!$B$53="cm100",Ingresar_Datos!O698,IF(Ingresar_Datos!$B$53="mm10",Ingresar_Datos!P698,IF(Ingresar_Datos!$B$53="mm40",Ingresar_Datos!Q698,IF(Ingresar_Datos!$B$53="mm100",Ingresar_Datos!R698,"Conv.Inválida"))))))</f>
        <v>83.664000000000001</v>
      </c>
      <c r="I115" s="116">
        <f>IF(Ingresar_Datos!$B$53="cm10",Ingresar_Datos!M798,IF(Ingresar_Datos!$B$53="cm40",Ingresar_Datos!N798,IF(Ingresar_Datos!$B$53="cm100",Ingresar_Datos!O798,IF(Ingresar_Datos!$B$53="mm10",Ingresar_Datos!P798,IF(Ingresar_Datos!$B$53="mm40",Ingresar_Datos!Q798,IF(Ingresar_Datos!$B$53="mm100",Ingresar_Datos!R798,"Conv.Inválida"))))))</f>
        <v>142.56</v>
      </c>
      <c r="J115" s="116" t="str">
        <f>IF(Ingresar_Datos!$B$53="cm10",Ingresar_Datos!M898,IF(Ingresar_Datos!$B$53="cm40",Ingresar_Datos!N898,IF(Ingresar_Datos!$B$53="cm100",Ingresar_Datos!O898,IF(Ingresar_Datos!$B$53="mm10",Ingresar_Datos!P898,IF(Ingresar_Datos!$B$53="mm40",Ingresar_Datos!Q898,IF(Ingresar_Datos!$B$53="mm100",Ingresar_Datos!R898,"Conv.Inválida"))))))</f>
        <v/>
      </c>
      <c r="K115" s="116" t="str">
        <f>IF(Ingresar_Datos!$B$53="cm10",Ingresar_Datos!M998,IF(Ingresar_Datos!$B$53="cm40",Ingresar_Datos!N998,IF(Ingresar_Datos!$B$53="cm100",Ingresar_Datos!O998,IF(Ingresar_Datos!$B$53="mm10",Ingresar_Datos!P998,IF(Ingresar_Datos!$B$53="mm40",Ingresar_Datos!Q998,IF(Ingresar_Datos!$B$53="mm100",Ingresar_Datos!R998,"Conv.Inválida"))))))</f>
        <v/>
      </c>
    </row>
    <row r="116" spans="2:11" x14ac:dyDescent="0.3">
      <c r="B116" s="116">
        <f>IF(Ingresar_Datos!$B$53="cm10",Ingresar_Datos!M99,IF(Ingresar_Datos!$B$53="cm40",Ingresar_Datos!N99,IF(Ingresar_Datos!$B$53="cm100",Ingresar_Datos!O99,IF(Ingresar_Datos!$B$53="mm10",Ingresar_Datos!P99,IF(Ingresar_Datos!$B$53="mm40",Ingresar_Datos!Q99,IF(Ingresar_Datos!$B$53="mm100",Ingresar_Datos!R99,"Conv.Inválida"))))))</f>
        <v>96.768000000000001</v>
      </c>
      <c r="C116" s="116">
        <f>IF(Ingresar_Datos!$B$53="cm10",Ingresar_Datos!M199,IF(Ingresar_Datos!$B$53="cm40",Ingresar_Datos!N199,IF(Ingresar_Datos!$B$53="cm100",Ingresar_Datos!O199,IF(Ingresar_Datos!$B$53="mm10",Ingresar_Datos!P199,IF(Ingresar_Datos!$B$53="mm40",Ingresar_Datos!Q199,IF(Ingresar_Datos!$B$53="mm100",Ingresar_Datos!R199,"Conv.Inválida"))))))</f>
        <v>100.8</v>
      </c>
      <c r="D116" s="116">
        <f>IF(Ingresar_Datos!$B$53="cm10",Ingresar_Datos!M299,IF(Ingresar_Datos!$B$53="cm40",Ingresar_Datos!N299,IF(Ingresar_Datos!$B$53="cm100",Ingresar_Datos!O299,IF(Ingresar_Datos!$B$53="mm10",Ingresar_Datos!P299,IF(Ingresar_Datos!$B$53="mm40",Ingresar_Datos!Q299,IF(Ingresar_Datos!$B$53="mm100",Ingresar_Datos!R299,"Conv.Inválida"))))))</f>
        <v>86.688000000000002</v>
      </c>
      <c r="E116" s="116">
        <f>IF(Ingresar_Datos!$B$53="cm10",Ingresar_Datos!M399,IF(Ingresar_Datos!$B$53="cm40",Ingresar_Datos!N399,IF(Ingresar_Datos!$B$53="cm100",Ingresar_Datos!O399,IF(Ingresar_Datos!$B$53="mm10",Ingresar_Datos!P399,IF(Ingresar_Datos!$B$53="mm40",Ingresar_Datos!Q399,IF(Ingresar_Datos!$B$53="mm100",Ingresar_Datos!R399,"Conv.Inválida"))))))</f>
        <v>89.712000000000003</v>
      </c>
      <c r="F116" s="116">
        <f>IF(Ingresar_Datos!$B$53="cm10",Ingresar_Datos!M499,IF(Ingresar_Datos!$B$53="cm40",Ingresar_Datos!N499,IF(Ingresar_Datos!$B$53="cm100",Ingresar_Datos!O499,IF(Ingresar_Datos!$B$53="mm10",Ingresar_Datos!P499,IF(Ingresar_Datos!$B$53="mm40",Ingresar_Datos!Q499,IF(Ingresar_Datos!$B$53="mm100",Ingresar_Datos!R499,"Conv.Inválida"))))))</f>
        <v>92.736000000000004</v>
      </c>
      <c r="G116" s="116">
        <f>IF(Ingresar_Datos!$B$53="cm10",Ingresar_Datos!M599,IF(Ingresar_Datos!$B$53="cm40",Ingresar_Datos!N599,IF(Ingresar_Datos!$B$53="cm100",Ingresar_Datos!O599,IF(Ingresar_Datos!$B$53="mm10",Ingresar_Datos!P599,IF(Ingresar_Datos!$B$53="mm40",Ingresar_Datos!Q599,IF(Ingresar_Datos!$B$53="mm100",Ingresar_Datos!R599,"Conv.Inválida"))))))</f>
        <v>73.583999999999989</v>
      </c>
      <c r="H116" s="116">
        <f>IF(Ingresar_Datos!$B$53="cm10",Ingresar_Datos!M699,IF(Ingresar_Datos!$B$53="cm40",Ingresar_Datos!N699,IF(Ingresar_Datos!$B$53="cm100",Ingresar_Datos!O699,IF(Ingresar_Datos!$B$53="mm10",Ingresar_Datos!P699,IF(Ingresar_Datos!$B$53="mm40",Ingresar_Datos!Q699,IF(Ingresar_Datos!$B$53="mm100",Ingresar_Datos!R699,"Conv.Inválida"))))))</f>
        <v>86.688000000000002</v>
      </c>
      <c r="I116" s="116">
        <f>IF(Ingresar_Datos!$B$53="cm10",Ingresar_Datos!M799,IF(Ingresar_Datos!$B$53="cm40",Ingresar_Datos!N799,IF(Ingresar_Datos!$B$53="cm100",Ingresar_Datos!O799,IF(Ingresar_Datos!$B$53="mm10",Ingresar_Datos!P799,IF(Ingresar_Datos!$B$53="mm40",Ingresar_Datos!Q799,IF(Ingresar_Datos!$B$53="mm100",Ingresar_Datos!R799,"Conv.Inválida"))))))</f>
        <v>142.56</v>
      </c>
      <c r="J116" s="116" t="str">
        <f>IF(Ingresar_Datos!$B$53="cm10",Ingresar_Datos!M899,IF(Ingresar_Datos!$B$53="cm40",Ingresar_Datos!N899,IF(Ingresar_Datos!$B$53="cm100",Ingresar_Datos!O899,IF(Ingresar_Datos!$B$53="mm10",Ingresar_Datos!P899,IF(Ingresar_Datos!$B$53="mm40",Ingresar_Datos!Q899,IF(Ingresar_Datos!$B$53="mm100",Ingresar_Datos!R899,"Conv.Inválida"))))))</f>
        <v/>
      </c>
      <c r="K116" s="116" t="str">
        <f>IF(Ingresar_Datos!$B$53="cm10",Ingresar_Datos!M999,IF(Ingresar_Datos!$B$53="cm40",Ingresar_Datos!N999,IF(Ingresar_Datos!$B$53="cm100",Ingresar_Datos!O999,IF(Ingresar_Datos!$B$53="mm10",Ingresar_Datos!P999,IF(Ingresar_Datos!$B$53="mm40",Ingresar_Datos!Q999,IF(Ingresar_Datos!$B$53="mm100",Ingresar_Datos!R999,"Conv.Inválida"))))))</f>
        <v/>
      </c>
    </row>
    <row r="117" spans="2:11" x14ac:dyDescent="0.3">
      <c r="B117" s="116">
        <f>IF(Ingresar_Datos!$B$53="cm10",Ingresar_Datos!M100,IF(Ingresar_Datos!$B$53="cm40",Ingresar_Datos!N100,IF(Ingresar_Datos!$B$53="cm100",Ingresar_Datos!O100,IF(Ingresar_Datos!$B$53="mm10",Ingresar_Datos!P100,IF(Ingresar_Datos!$B$53="mm40",Ingresar_Datos!Q100,IF(Ingresar_Datos!$B$53="mm100",Ingresar_Datos!R100,"Conv.Inválida"))))))</f>
        <v>96.768000000000001</v>
      </c>
      <c r="C117" s="116">
        <f>IF(Ingresar_Datos!$B$53="cm10",Ingresar_Datos!M200,IF(Ingresar_Datos!$B$53="cm40",Ingresar_Datos!N200,IF(Ingresar_Datos!$B$53="cm100",Ingresar_Datos!O200,IF(Ingresar_Datos!$B$53="mm10",Ingresar_Datos!P200,IF(Ingresar_Datos!$B$53="mm40",Ingresar_Datos!Q200,IF(Ingresar_Datos!$B$53="mm100",Ingresar_Datos!R200,"Conv.Inválida"))))))</f>
        <v>102.81600000000002</v>
      </c>
      <c r="D117" s="116">
        <f>IF(Ingresar_Datos!$B$53="cm10",Ingresar_Datos!M300,IF(Ingresar_Datos!$B$53="cm40",Ingresar_Datos!N300,IF(Ingresar_Datos!$B$53="cm100",Ingresar_Datos!O300,IF(Ingresar_Datos!$B$53="mm10",Ingresar_Datos!P300,IF(Ingresar_Datos!$B$53="mm40",Ingresar_Datos!Q300,IF(Ingresar_Datos!$B$53="mm100",Ingresar_Datos!R300,"Conv.Inválida"))))))</f>
        <v>86.688000000000002</v>
      </c>
      <c r="E117" s="116">
        <f>IF(Ingresar_Datos!$B$53="cm10",Ingresar_Datos!M400,IF(Ingresar_Datos!$B$53="cm40",Ingresar_Datos!N400,IF(Ingresar_Datos!$B$53="cm100",Ingresar_Datos!O400,IF(Ingresar_Datos!$B$53="mm10",Ingresar_Datos!P400,IF(Ingresar_Datos!$B$53="mm40",Ingresar_Datos!Q400,IF(Ingresar_Datos!$B$53="mm100",Ingresar_Datos!R400,"Conv.Inválida"))))))</f>
        <v>89.712000000000003</v>
      </c>
      <c r="F117" s="116">
        <f>IF(Ingresar_Datos!$B$53="cm10",Ingresar_Datos!M500,IF(Ingresar_Datos!$B$53="cm40",Ingresar_Datos!N500,IF(Ingresar_Datos!$B$53="cm100",Ingresar_Datos!O500,IF(Ingresar_Datos!$B$53="mm10",Ingresar_Datos!P500,IF(Ingresar_Datos!$B$53="mm40",Ingresar_Datos!Q500,IF(Ingresar_Datos!$B$53="mm100",Ingresar_Datos!R500,"Conv.Inválida"))))))</f>
        <v>93.744000000000014</v>
      </c>
      <c r="G117" s="116">
        <f>IF(Ingresar_Datos!$B$53="cm10",Ingresar_Datos!M600,IF(Ingresar_Datos!$B$53="cm40",Ingresar_Datos!N600,IF(Ingresar_Datos!$B$53="cm100",Ingresar_Datos!O600,IF(Ingresar_Datos!$B$53="mm10",Ingresar_Datos!P600,IF(Ingresar_Datos!$B$53="mm40",Ingresar_Datos!Q600,IF(Ingresar_Datos!$B$53="mm100",Ingresar_Datos!R600,"Conv.Inválida"))))))</f>
        <v>76.608000000000004</v>
      </c>
      <c r="H117" s="116">
        <f>IF(Ingresar_Datos!$B$53="cm10",Ingresar_Datos!M700,IF(Ingresar_Datos!$B$53="cm40",Ingresar_Datos!N700,IF(Ingresar_Datos!$B$53="cm100",Ingresar_Datos!O700,IF(Ingresar_Datos!$B$53="mm10",Ingresar_Datos!P700,IF(Ingresar_Datos!$B$53="mm40",Ingresar_Datos!Q700,IF(Ingresar_Datos!$B$53="mm100",Ingresar_Datos!R700,"Conv.Inválida"))))))</f>
        <v>86.688000000000002</v>
      </c>
      <c r="I117" s="116">
        <f>IF(Ingresar_Datos!$B$53="cm10",Ingresar_Datos!M800,IF(Ingresar_Datos!$B$53="cm40",Ingresar_Datos!N800,IF(Ingresar_Datos!$B$53="cm100",Ingresar_Datos!O800,IF(Ingresar_Datos!$B$53="mm10",Ingresar_Datos!P800,IF(Ingresar_Datos!$B$53="mm40",Ingresar_Datos!Q800,IF(Ingresar_Datos!$B$53="mm100",Ingresar_Datos!R800,"Conv.Inválida"))))))</f>
        <v>142.56</v>
      </c>
      <c r="J117" s="116" t="str">
        <f>IF(Ingresar_Datos!$B$53="cm10",Ingresar_Datos!M900,IF(Ingresar_Datos!$B$53="cm40",Ingresar_Datos!N900,IF(Ingresar_Datos!$B$53="cm100",Ingresar_Datos!O900,IF(Ingresar_Datos!$B$53="mm10",Ingresar_Datos!P900,IF(Ingresar_Datos!$B$53="mm40",Ingresar_Datos!Q900,IF(Ingresar_Datos!$B$53="mm100",Ingresar_Datos!R900,"Conv.Inválida"))))))</f>
        <v/>
      </c>
      <c r="K117" s="116" t="str">
        <f>IF(Ingresar_Datos!$B$53="cm10",Ingresar_Datos!M1000,IF(Ingresar_Datos!$B$53="cm40",Ingresar_Datos!N1000,IF(Ingresar_Datos!$B$53="cm100",Ingresar_Datos!O1000,IF(Ingresar_Datos!$B$53="mm10",Ingresar_Datos!P1000,IF(Ingresar_Datos!$B$53="mm40",Ingresar_Datos!Q1000,IF(Ingresar_Datos!$B$53="mm100",Ingresar_Datos!R1000,"Conv.Inválida"))))))</f>
        <v/>
      </c>
    </row>
    <row r="118" spans="2:11" x14ac:dyDescent="0.3">
      <c r="B118" s="116">
        <f>IF(Ingresar_Datos!$B$53="cm10",Ingresar_Datos!M101,IF(Ingresar_Datos!$B$53="cm40",Ingresar_Datos!N101,IF(Ingresar_Datos!$B$53="cm100",Ingresar_Datos!O101,IF(Ingresar_Datos!$B$53="mm10",Ingresar_Datos!P101,IF(Ingresar_Datos!$B$53="mm40",Ingresar_Datos!Q101,IF(Ingresar_Datos!$B$53="mm100",Ingresar_Datos!R101,"Conv.Inválida"))))))</f>
        <v>96.768000000000001</v>
      </c>
      <c r="C118" s="116">
        <f>IF(Ingresar_Datos!$B$53="cm10",Ingresar_Datos!M201,IF(Ingresar_Datos!$B$53="cm40",Ingresar_Datos!N201,IF(Ingresar_Datos!$B$53="cm100",Ingresar_Datos!O201,IF(Ingresar_Datos!$B$53="mm10",Ingresar_Datos!P201,IF(Ingresar_Datos!$B$53="mm40",Ingresar_Datos!Q201,IF(Ingresar_Datos!$B$53="mm100",Ingresar_Datos!R201,"Conv.Inválida"))))))</f>
        <v>103.824</v>
      </c>
      <c r="D118" s="116">
        <f>IF(Ingresar_Datos!$B$53="cm10",Ingresar_Datos!M301,IF(Ingresar_Datos!$B$53="cm40",Ingresar_Datos!N301,IF(Ingresar_Datos!$B$53="cm100",Ingresar_Datos!O301,IF(Ingresar_Datos!$B$53="mm10",Ingresar_Datos!P301,IF(Ingresar_Datos!$B$53="mm40",Ingresar_Datos!Q301,IF(Ingresar_Datos!$B$53="mm100",Ingresar_Datos!R301,"Conv.Inválida"))))))</f>
        <v>89.712000000000003</v>
      </c>
      <c r="E118" s="116">
        <f>IF(Ingresar_Datos!$B$53="cm10",Ingresar_Datos!M401,IF(Ingresar_Datos!$B$53="cm40",Ingresar_Datos!N401,IF(Ingresar_Datos!$B$53="cm100",Ingresar_Datos!O401,IF(Ingresar_Datos!$B$53="mm10",Ingresar_Datos!P401,IF(Ingresar_Datos!$B$53="mm40",Ingresar_Datos!Q401,IF(Ingresar_Datos!$B$53="mm100",Ingresar_Datos!R401,"Conv.Inválida"))))))</f>
        <v>90.846000000000004</v>
      </c>
      <c r="F118" s="116">
        <f>IF(Ingresar_Datos!$B$53="cm10",Ingresar_Datos!M501,IF(Ingresar_Datos!$B$53="cm40",Ingresar_Datos!N501,IF(Ingresar_Datos!$B$53="cm100",Ingresar_Datos!O501,IF(Ingresar_Datos!$B$53="mm10",Ingresar_Datos!P501,IF(Ingresar_Datos!$B$53="mm40",Ingresar_Datos!Q501,IF(Ingresar_Datos!$B$53="mm100",Ingresar_Datos!R501,"Conv.Inválida"))))))</f>
        <v>93.744000000000014</v>
      </c>
      <c r="G118" s="116">
        <f>IF(Ingresar_Datos!$B$53="cm10",Ingresar_Datos!M601,IF(Ingresar_Datos!$B$53="cm40",Ingresar_Datos!N601,IF(Ingresar_Datos!$B$53="cm100",Ingresar_Datos!O601,IF(Ingresar_Datos!$B$53="mm10",Ingresar_Datos!P601,IF(Ingresar_Datos!$B$53="mm40",Ingresar_Datos!Q601,IF(Ingresar_Datos!$B$53="mm100",Ingresar_Datos!R601,"Conv.Inválida"))))))</f>
        <v>76.608000000000004</v>
      </c>
      <c r="H118" s="116">
        <f>IF(Ingresar_Datos!$B$53="cm10",Ingresar_Datos!M701,IF(Ingresar_Datos!$B$53="cm40",Ingresar_Datos!N701,IF(Ingresar_Datos!$B$53="cm100",Ingresar_Datos!O701,IF(Ingresar_Datos!$B$53="mm10",Ingresar_Datos!P701,IF(Ingresar_Datos!$B$53="mm40",Ingresar_Datos!Q701,IF(Ingresar_Datos!$B$53="mm100",Ingresar_Datos!R701,"Conv.Inválida"))))))</f>
        <v>86.688000000000002</v>
      </c>
      <c r="I118" s="116">
        <f>IF(Ingresar_Datos!$B$53="cm10",Ingresar_Datos!M801,IF(Ingresar_Datos!$B$53="cm40",Ingresar_Datos!N801,IF(Ingresar_Datos!$B$53="cm100",Ingresar_Datos!O801,IF(Ingresar_Datos!$B$53="mm10",Ingresar_Datos!P801,IF(Ingresar_Datos!$B$53="mm40",Ingresar_Datos!Q801,IF(Ingresar_Datos!$B$53="mm100",Ingresar_Datos!R801,"Conv.Inválida"))))))</f>
        <v>142.56</v>
      </c>
      <c r="J118" s="116" t="str">
        <f>IF(Ingresar_Datos!$B$53="cm10",Ingresar_Datos!M901,IF(Ingresar_Datos!$B$53="cm40",Ingresar_Datos!N901,IF(Ingresar_Datos!$B$53="cm100",Ingresar_Datos!O901,IF(Ingresar_Datos!$B$53="mm10",Ingresar_Datos!P901,IF(Ingresar_Datos!$B$53="mm40",Ingresar_Datos!Q901,IF(Ingresar_Datos!$B$53="mm100",Ingresar_Datos!R901,"Conv.Inválida"))))))</f>
        <v/>
      </c>
      <c r="K118" s="116" t="str">
        <f>IF(Ingresar_Datos!$B$53="cm10",Ingresar_Datos!M1001,IF(Ingresar_Datos!$B$53="cm40",Ingresar_Datos!N1001,IF(Ingresar_Datos!$B$53="cm100",Ingresar_Datos!O1001,IF(Ingresar_Datos!$B$53="mm10",Ingresar_Datos!P1001,IF(Ingresar_Datos!$B$53="mm40",Ingresar_Datos!Q1001,IF(Ingresar_Datos!$B$53="mm100",Ingresar_Datos!R1001,"Conv.Inválida"))))))</f>
        <v/>
      </c>
    </row>
    <row r="119" spans="2:11" x14ac:dyDescent="0.3">
      <c r="B119" s="116">
        <f>IF(Ingresar_Datos!$B$53="cm10",Ingresar_Datos!M102,IF(Ingresar_Datos!$B$53="cm40",Ingresar_Datos!N102,IF(Ingresar_Datos!$B$53="cm100",Ingresar_Datos!O102,IF(Ingresar_Datos!$B$53="mm10",Ingresar_Datos!P102,IF(Ingresar_Datos!$B$53="mm40",Ingresar_Datos!Q102,IF(Ingresar_Datos!$B$53="mm100",Ingresar_Datos!R102,"Conv.Inválida"))))))</f>
        <v>100.04400000000001</v>
      </c>
      <c r="C119" s="116">
        <f>IF(Ingresar_Datos!$B$53="cm10",Ingresar_Datos!M202,IF(Ingresar_Datos!$B$53="cm40",Ingresar_Datos!N202,IF(Ingresar_Datos!$B$53="cm100",Ingresar_Datos!O202,IF(Ingresar_Datos!$B$53="mm10",Ingresar_Datos!P202,IF(Ingresar_Datos!$B$53="mm40",Ingresar_Datos!Q202,IF(Ingresar_Datos!$B$53="mm100",Ingresar_Datos!R202,"Conv.Inválida"))))))</f>
        <v>104.83200000000001</v>
      </c>
      <c r="D119" s="116">
        <f>IF(Ingresar_Datos!$B$53="cm10",Ingresar_Datos!M302,IF(Ingresar_Datos!$B$53="cm40",Ingresar_Datos!N302,IF(Ingresar_Datos!$B$53="cm100",Ingresar_Datos!O302,IF(Ingresar_Datos!$B$53="mm10",Ingresar_Datos!P302,IF(Ingresar_Datos!$B$53="mm40",Ingresar_Datos!Q302,IF(Ingresar_Datos!$B$53="mm100",Ingresar_Datos!R302,"Conv.Inválida"))))))</f>
        <v>91.097999999999999</v>
      </c>
      <c r="E119" s="116">
        <f>IF(Ingresar_Datos!$B$53="cm10",Ingresar_Datos!M402,IF(Ingresar_Datos!$B$53="cm40",Ingresar_Datos!N402,IF(Ingresar_Datos!$B$53="cm100",Ingresar_Datos!O402,IF(Ingresar_Datos!$B$53="mm10",Ingresar_Datos!P402,IF(Ingresar_Datos!$B$53="mm40",Ingresar_Datos!Q402,IF(Ingresar_Datos!$B$53="mm100",Ingresar_Datos!R402,"Conv.Inválida"))))))</f>
        <v>92.736000000000004</v>
      </c>
      <c r="F119" s="116">
        <f>IF(Ingresar_Datos!$B$53="cm10",Ingresar_Datos!M502,IF(Ingresar_Datos!$B$53="cm40",Ingresar_Datos!N502,IF(Ingresar_Datos!$B$53="cm100",Ingresar_Datos!O502,IF(Ingresar_Datos!$B$53="mm10",Ingresar_Datos!P502,IF(Ingresar_Datos!$B$53="mm40",Ingresar_Datos!Q502,IF(Ingresar_Datos!$B$53="mm100",Ingresar_Datos!R502,"Conv.Inválida"))))))</f>
        <v>93.744000000000014</v>
      </c>
      <c r="G119" s="116">
        <f>IF(Ingresar_Datos!$B$53="cm10",Ingresar_Datos!M602,IF(Ingresar_Datos!$B$53="cm40",Ingresar_Datos!N602,IF(Ingresar_Datos!$B$53="cm100",Ingresar_Datos!O602,IF(Ingresar_Datos!$B$53="mm10",Ingresar_Datos!P602,IF(Ingresar_Datos!$B$53="mm40",Ingresar_Datos!Q602,IF(Ingresar_Datos!$B$53="mm100",Ingresar_Datos!R602,"Conv.Inválida"))))))</f>
        <v>79.632000000000005</v>
      </c>
      <c r="H119" s="116">
        <f>IF(Ingresar_Datos!$B$53="cm10",Ingresar_Datos!M702,IF(Ingresar_Datos!$B$53="cm40",Ingresar_Datos!N702,IF(Ingresar_Datos!$B$53="cm100",Ingresar_Datos!O702,IF(Ingresar_Datos!$B$53="mm10",Ingresar_Datos!P702,IF(Ingresar_Datos!$B$53="mm40",Ingresar_Datos!Q702,IF(Ingresar_Datos!$B$53="mm100",Ingresar_Datos!R702,"Conv.Inválida"))))))</f>
        <v>86.688000000000002</v>
      </c>
      <c r="I119" s="116">
        <f>IF(Ingresar_Datos!$B$53="cm10",Ingresar_Datos!M802,IF(Ingresar_Datos!$B$53="cm40",Ingresar_Datos!N802,IF(Ingresar_Datos!$B$53="cm100",Ingresar_Datos!O802,IF(Ingresar_Datos!$B$53="mm10",Ingresar_Datos!P802,IF(Ingresar_Datos!$B$53="mm40",Ingresar_Datos!Q802,IF(Ingresar_Datos!$B$53="mm100",Ingresar_Datos!R802,"Conv.Inválida"))))))</f>
        <v>142.56</v>
      </c>
      <c r="J119" s="116" t="str">
        <f>IF(Ingresar_Datos!$B$53="cm10",Ingresar_Datos!M902,IF(Ingresar_Datos!$B$53="cm40",Ingresar_Datos!N902,IF(Ingresar_Datos!$B$53="cm100",Ingresar_Datos!O902,IF(Ingresar_Datos!$B$53="mm10",Ingresar_Datos!P902,IF(Ingresar_Datos!$B$53="mm40",Ingresar_Datos!Q902,IF(Ingresar_Datos!$B$53="mm100",Ingresar_Datos!R902,"Conv.Inválida"))))))</f>
        <v/>
      </c>
      <c r="K119" s="116" t="str">
        <f>IF(Ingresar_Datos!$B$53="cm10",Ingresar_Datos!M1002,IF(Ingresar_Datos!$B$53="cm40",Ingresar_Datos!N1002,IF(Ingresar_Datos!$B$53="cm100",Ingresar_Datos!O1002,IF(Ingresar_Datos!$B$53="mm10",Ingresar_Datos!P1002,IF(Ingresar_Datos!$B$53="mm40",Ingresar_Datos!Q1002,IF(Ingresar_Datos!$B$53="mm100",Ingresar_Datos!R1002,"Conv.Inválida"))))))</f>
        <v/>
      </c>
    </row>
    <row r="120" spans="2:11" x14ac:dyDescent="0.3">
      <c r="B120" s="116">
        <f>IF(Ingresar_Datos!$B$53="cm10",Ingresar_Datos!M103,IF(Ingresar_Datos!$B$53="cm40",Ingresar_Datos!N103,IF(Ingresar_Datos!$B$53="cm100",Ingresar_Datos!O103,IF(Ingresar_Datos!$B$53="mm10",Ingresar_Datos!P103,IF(Ingresar_Datos!$B$53="mm40",Ingresar_Datos!Q103,IF(Ingresar_Datos!$B$53="mm100",Ingresar_Datos!R103,"Conv.Inválida"))))))</f>
        <v>100.8</v>
      </c>
      <c r="C120" s="116">
        <f>IF(Ingresar_Datos!$B$53="cm10",Ingresar_Datos!M203,IF(Ingresar_Datos!$B$53="cm40",Ingresar_Datos!N203,IF(Ingresar_Datos!$B$53="cm100",Ingresar_Datos!O203,IF(Ingresar_Datos!$B$53="mm10",Ingresar_Datos!P203,IF(Ingresar_Datos!$B$53="mm40",Ingresar_Datos!Q203,IF(Ingresar_Datos!$B$53="mm100",Ingresar_Datos!R203,"Conv.Inválida"))))))</f>
        <v>106.848</v>
      </c>
      <c r="D120" s="116">
        <f>IF(Ingresar_Datos!$B$53="cm10",Ingresar_Datos!M303,IF(Ingresar_Datos!$B$53="cm40",Ingresar_Datos!N303,IF(Ingresar_Datos!$B$53="cm100",Ingresar_Datos!O303,IF(Ingresar_Datos!$B$53="mm10",Ingresar_Datos!P303,IF(Ingresar_Datos!$B$53="mm40",Ingresar_Datos!Q303,IF(Ingresar_Datos!$B$53="mm100",Ingresar_Datos!R303,"Conv.Inválida"))))))</f>
        <v>92.736000000000004</v>
      </c>
      <c r="E120" s="116">
        <f>IF(Ingresar_Datos!$B$53="cm10",Ingresar_Datos!M403,IF(Ingresar_Datos!$B$53="cm40",Ingresar_Datos!N403,IF(Ingresar_Datos!$B$53="cm100",Ingresar_Datos!O403,IF(Ingresar_Datos!$B$53="mm10",Ingresar_Datos!P403,IF(Ingresar_Datos!$B$53="mm40",Ingresar_Datos!Q403,IF(Ingresar_Datos!$B$53="mm100",Ingresar_Datos!R403,"Conv.Inválida"))))))</f>
        <v>92.736000000000004</v>
      </c>
      <c r="F120" s="116">
        <f>IF(Ingresar_Datos!$B$53="cm10",Ingresar_Datos!M503,IF(Ingresar_Datos!$B$53="cm40",Ingresar_Datos!N503,IF(Ingresar_Datos!$B$53="cm100",Ingresar_Datos!O503,IF(Ingresar_Datos!$B$53="mm10",Ingresar_Datos!P503,IF(Ingresar_Datos!$B$53="mm40",Ingresar_Datos!Q503,IF(Ingresar_Datos!$B$53="mm100",Ingresar_Datos!R503,"Conv.Inválida"))))))</f>
        <v>96.768000000000001</v>
      </c>
      <c r="G120" s="116">
        <f>IF(Ingresar_Datos!$B$53="cm10",Ingresar_Datos!M603,IF(Ingresar_Datos!$B$53="cm40",Ingresar_Datos!N603,IF(Ingresar_Datos!$B$53="cm100",Ingresar_Datos!O603,IF(Ingresar_Datos!$B$53="mm10",Ingresar_Datos!P603,IF(Ingresar_Datos!$B$53="mm40",Ingresar_Datos!Q603,IF(Ingresar_Datos!$B$53="mm100",Ingresar_Datos!R603,"Conv.Inválida"))))))</f>
        <v>83.664000000000001</v>
      </c>
      <c r="H120" s="116">
        <f>IF(Ingresar_Datos!$B$53="cm10",Ingresar_Datos!M703,IF(Ingresar_Datos!$B$53="cm40",Ingresar_Datos!N703,IF(Ingresar_Datos!$B$53="cm100",Ingresar_Datos!O703,IF(Ingresar_Datos!$B$53="mm10",Ingresar_Datos!P703,IF(Ingresar_Datos!$B$53="mm40",Ingresar_Datos!Q703,IF(Ingresar_Datos!$B$53="mm100",Ingresar_Datos!R703,"Conv.Inválida"))))))</f>
        <v>89.712000000000003</v>
      </c>
      <c r="I120" s="116">
        <f>IF(Ingresar_Datos!$B$53="cm10",Ingresar_Datos!M803,IF(Ingresar_Datos!$B$53="cm40",Ingresar_Datos!N803,IF(Ingresar_Datos!$B$53="cm100",Ingresar_Datos!O803,IF(Ingresar_Datos!$B$53="mm10",Ingresar_Datos!P803,IF(Ingresar_Datos!$B$53="mm40",Ingresar_Datos!Q803,IF(Ingresar_Datos!$B$53="mm100",Ingresar_Datos!R803,"Conv.Inválida"))))))</f>
        <v>151.20000000000002</v>
      </c>
      <c r="J120" s="116" t="str">
        <f>IF(Ingresar_Datos!$B$53="cm10",Ingresar_Datos!M903,IF(Ingresar_Datos!$B$53="cm40",Ingresar_Datos!N903,IF(Ingresar_Datos!$B$53="cm100",Ingresar_Datos!O903,IF(Ingresar_Datos!$B$53="mm10",Ingresar_Datos!P903,IF(Ingresar_Datos!$B$53="mm40",Ingresar_Datos!Q903,IF(Ingresar_Datos!$B$53="mm100",Ingresar_Datos!R903,"Conv.Inválida"))))))</f>
        <v/>
      </c>
      <c r="K120" s="116" t="str">
        <f>IF(Ingresar_Datos!$B$53="cm10",Ingresar_Datos!M1003,IF(Ingresar_Datos!$B$53="cm40",Ingresar_Datos!N1003,IF(Ingresar_Datos!$B$53="cm100",Ingresar_Datos!O1003,IF(Ingresar_Datos!$B$53="mm10",Ingresar_Datos!P1003,IF(Ingresar_Datos!$B$53="mm40",Ingresar_Datos!Q1003,IF(Ingresar_Datos!$B$53="mm100",Ingresar_Datos!R1003,"Conv.Inválida"))))))</f>
        <v/>
      </c>
    </row>
    <row r="121" spans="2:11" x14ac:dyDescent="0.3">
      <c r="B121" s="116">
        <f>IF(Ingresar_Datos!$B$53="cm10",Ingresar_Datos!M104,IF(Ingresar_Datos!$B$53="cm40",Ingresar_Datos!N104,IF(Ingresar_Datos!$B$53="cm100",Ingresar_Datos!O104,IF(Ingresar_Datos!$B$53="mm10",Ingresar_Datos!P104,IF(Ingresar_Datos!$B$53="mm40",Ingresar_Datos!Q104,IF(Ingresar_Datos!$B$53="mm100",Ingresar_Datos!R104,"Conv.Inválida"))))))</f>
        <v>102.81600000000002</v>
      </c>
      <c r="C121" s="116">
        <f>IF(Ingresar_Datos!$B$53="cm10",Ingresar_Datos!M204,IF(Ingresar_Datos!$B$53="cm40",Ingresar_Datos!N204,IF(Ingresar_Datos!$B$53="cm100",Ingresar_Datos!O204,IF(Ingresar_Datos!$B$53="mm10",Ingresar_Datos!P204,IF(Ingresar_Datos!$B$53="mm40",Ingresar_Datos!Q204,IF(Ingresar_Datos!$B$53="mm100",Ingresar_Datos!R204,"Conv.Inválida"))))))</f>
        <v>106.848</v>
      </c>
      <c r="D121" s="116">
        <f>IF(Ingresar_Datos!$B$53="cm10",Ingresar_Datos!M304,IF(Ingresar_Datos!$B$53="cm40",Ingresar_Datos!N304,IF(Ingresar_Datos!$B$53="cm100",Ingresar_Datos!O304,IF(Ingresar_Datos!$B$53="mm10",Ingresar_Datos!P304,IF(Ingresar_Datos!$B$53="mm40",Ingresar_Datos!Q304,IF(Ingresar_Datos!$B$53="mm100",Ingresar_Datos!R304,"Conv.Inválida"))))))</f>
        <v>93.617999999999995</v>
      </c>
      <c r="E121" s="116">
        <f>IF(Ingresar_Datos!$B$53="cm10",Ingresar_Datos!M404,IF(Ingresar_Datos!$B$53="cm40",Ingresar_Datos!N404,IF(Ingresar_Datos!$B$53="cm100",Ingresar_Datos!O404,IF(Ingresar_Datos!$B$53="mm10",Ingresar_Datos!P404,IF(Ingresar_Datos!$B$53="mm40",Ingresar_Datos!Q404,IF(Ingresar_Datos!$B$53="mm100",Ingresar_Datos!R404,"Conv.Inválida"))))))</f>
        <v>92.736000000000004</v>
      </c>
      <c r="F121" s="116">
        <f>IF(Ingresar_Datos!$B$53="cm10",Ingresar_Datos!M504,IF(Ingresar_Datos!$B$53="cm40",Ingresar_Datos!N504,IF(Ingresar_Datos!$B$53="cm100",Ingresar_Datos!O504,IF(Ingresar_Datos!$B$53="mm10",Ingresar_Datos!P504,IF(Ingresar_Datos!$B$53="mm40",Ingresar_Datos!Q504,IF(Ingresar_Datos!$B$53="mm100",Ingresar_Datos!R504,"Conv.Inválida"))))))</f>
        <v>96.768000000000001</v>
      </c>
      <c r="G121" s="116">
        <f>IF(Ingresar_Datos!$B$53="cm10",Ingresar_Datos!M604,IF(Ingresar_Datos!$B$53="cm40",Ingresar_Datos!N604,IF(Ingresar_Datos!$B$53="cm100",Ingresar_Datos!O604,IF(Ingresar_Datos!$B$53="mm10",Ingresar_Datos!P604,IF(Ingresar_Datos!$B$53="mm40",Ingresar_Datos!Q604,IF(Ingresar_Datos!$B$53="mm100",Ingresar_Datos!R604,"Conv.Inválida"))))))</f>
        <v>83.664000000000001</v>
      </c>
      <c r="H121" s="116">
        <f>IF(Ingresar_Datos!$B$53="cm10",Ingresar_Datos!M704,IF(Ingresar_Datos!$B$53="cm40",Ingresar_Datos!N704,IF(Ingresar_Datos!$B$53="cm100",Ingresar_Datos!O704,IF(Ingresar_Datos!$B$53="mm10",Ingresar_Datos!P704,IF(Ingresar_Datos!$B$53="mm40",Ingresar_Datos!Q704,IF(Ingresar_Datos!$B$53="mm100",Ingresar_Datos!R704,"Conv.Inválida"))))))</f>
        <v>89.712000000000003</v>
      </c>
      <c r="I121" s="116">
        <f>IF(Ingresar_Datos!$B$53="cm10",Ingresar_Datos!M804,IF(Ingresar_Datos!$B$53="cm40",Ingresar_Datos!N804,IF(Ingresar_Datos!$B$53="cm100",Ingresar_Datos!O804,IF(Ingresar_Datos!$B$53="mm10",Ingresar_Datos!P804,IF(Ingresar_Datos!$B$53="mm40",Ingresar_Datos!Q804,IF(Ingresar_Datos!$B$53="mm100",Ingresar_Datos!R804,"Conv.Inválida"))))))</f>
        <v>155.51999999999998</v>
      </c>
      <c r="J121" s="116" t="str">
        <f>IF(Ingresar_Datos!$B$53="cm10",Ingresar_Datos!M904,IF(Ingresar_Datos!$B$53="cm40",Ingresar_Datos!N904,IF(Ingresar_Datos!$B$53="cm100",Ingresar_Datos!O904,IF(Ingresar_Datos!$B$53="mm10",Ingresar_Datos!P904,IF(Ingresar_Datos!$B$53="mm40",Ingresar_Datos!Q904,IF(Ingresar_Datos!$B$53="mm100",Ingresar_Datos!R904,"Conv.Inválida"))))))</f>
        <v/>
      </c>
      <c r="K121" s="116" t="str">
        <f>IF(Ingresar_Datos!$B$53="cm10",Ingresar_Datos!M1004,IF(Ingresar_Datos!$B$53="cm40",Ingresar_Datos!N1004,IF(Ingresar_Datos!$B$53="cm100",Ingresar_Datos!O1004,IF(Ingresar_Datos!$B$53="mm10",Ingresar_Datos!P1004,IF(Ingresar_Datos!$B$53="mm40",Ingresar_Datos!Q1004,IF(Ingresar_Datos!$B$53="mm100",Ingresar_Datos!R1004,"Conv.Inválida"))))))</f>
        <v/>
      </c>
    </row>
    <row r="122" spans="2:11" x14ac:dyDescent="0.3">
      <c r="B122" s="116">
        <f>IF(Ingresar_Datos!$B$53="cm10",Ingresar_Datos!M105,IF(Ingresar_Datos!$B$53="cm40",Ingresar_Datos!N105,IF(Ingresar_Datos!$B$53="cm100",Ingresar_Datos!O105,IF(Ingresar_Datos!$B$53="mm10",Ingresar_Datos!P105,IF(Ingresar_Datos!$B$53="mm40",Ingresar_Datos!Q105,IF(Ingresar_Datos!$B$53="mm100",Ingresar_Datos!R105,"Conv.Inválida"))))))</f>
        <v>103.44600000000001</v>
      </c>
      <c r="C122" s="116">
        <f>IF(Ingresar_Datos!$B$53="cm10",Ingresar_Datos!M205,IF(Ingresar_Datos!$B$53="cm40",Ingresar_Datos!N205,IF(Ingresar_Datos!$B$53="cm100",Ingresar_Datos!O205,IF(Ingresar_Datos!$B$53="mm10",Ingresar_Datos!P205,IF(Ingresar_Datos!$B$53="mm40",Ingresar_Datos!Q205,IF(Ingresar_Datos!$B$53="mm100",Ingresar_Datos!R205,"Conv.Inválida"))))))</f>
        <v>106.848</v>
      </c>
      <c r="D122" s="116">
        <f>IF(Ingresar_Datos!$B$53="cm10",Ingresar_Datos!M305,IF(Ingresar_Datos!$B$53="cm40",Ingresar_Datos!N305,IF(Ingresar_Datos!$B$53="cm100",Ingresar_Datos!O305,IF(Ingresar_Datos!$B$53="mm10",Ingresar_Datos!P305,IF(Ingresar_Datos!$B$53="mm40",Ingresar_Datos!Q305,IF(Ingresar_Datos!$B$53="mm100",Ingresar_Datos!R305,"Conv.Inválida"))))))</f>
        <v>95.50800000000001</v>
      </c>
      <c r="E122" s="116">
        <f>IF(Ingresar_Datos!$B$53="cm10",Ingresar_Datos!M405,IF(Ingresar_Datos!$B$53="cm40",Ingresar_Datos!N405,IF(Ingresar_Datos!$B$53="cm100",Ingresar_Datos!O405,IF(Ingresar_Datos!$B$53="mm10",Ingresar_Datos!P405,IF(Ingresar_Datos!$B$53="mm40",Ingresar_Datos!Q405,IF(Ingresar_Datos!$B$53="mm100",Ingresar_Datos!R405,"Conv.Inválida"))))))</f>
        <v>92.736000000000004</v>
      </c>
      <c r="F122" s="116">
        <f>IF(Ingresar_Datos!$B$53="cm10",Ingresar_Datos!M505,IF(Ingresar_Datos!$B$53="cm40",Ingresar_Datos!N505,IF(Ingresar_Datos!$B$53="cm100",Ingresar_Datos!O505,IF(Ingresar_Datos!$B$53="mm10",Ingresar_Datos!P505,IF(Ingresar_Datos!$B$53="mm40",Ingresar_Datos!Q505,IF(Ingresar_Datos!$B$53="mm100",Ingresar_Datos!R505,"Conv.Inválida"))))))</f>
        <v>99.792000000000002</v>
      </c>
      <c r="G122" s="116">
        <f>IF(Ingresar_Datos!$B$53="cm10",Ingresar_Datos!M605,IF(Ingresar_Datos!$B$53="cm40",Ingresar_Datos!N605,IF(Ingresar_Datos!$B$53="cm100",Ingresar_Datos!O605,IF(Ingresar_Datos!$B$53="mm10",Ingresar_Datos!P605,IF(Ingresar_Datos!$B$53="mm40",Ingresar_Datos!Q605,IF(Ingresar_Datos!$B$53="mm100",Ingresar_Datos!R605,"Conv.Inválida"))))))</f>
        <v>83.664000000000001</v>
      </c>
      <c r="H122" s="116">
        <f>IF(Ingresar_Datos!$B$53="cm10",Ingresar_Datos!M705,IF(Ingresar_Datos!$B$53="cm40",Ingresar_Datos!N705,IF(Ingresar_Datos!$B$53="cm100",Ingresar_Datos!O705,IF(Ingresar_Datos!$B$53="mm10",Ingresar_Datos!P705,IF(Ingresar_Datos!$B$53="mm40",Ingresar_Datos!Q705,IF(Ingresar_Datos!$B$53="mm100",Ingresar_Datos!R705,"Conv.Inválida"))))))</f>
        <v>89.712000000000003</v>
      </c>
      <c r="I122" s="116">
        <f>IF(Ingresar_Datos!$B$53="cm10",Ingresar_Datos!M805,IF(Ingresar_Datos!$B$53="cm40",Ingresar_Datos!N805,IF(Ingresar_Datos!$B$53="cm100",Ingresar_Datos!O805,IF(Ingresar_Datos!$B$53="mm10",Ingresar_Datos!P805,IF(Ingresar_Datos!$B$53="mm40",Ingresar_Datos!Q805,IF(Ingresar_Datos!$B$53="mm100",Ingresar_Datos!R805,"Conv.Inválida"))))))</f>
        <v>164.16</v>
      </c>
      <c r="J122" s="116" t="str">
        <f>IF(Ingresar_Datos!$B$53="cm10",Ingresar_Datos!M905,IF(Ingresar_Datos!$B$53="cm40",Ingresar_Datos!N905,IF(Ingresar_Datos!$B$53="cm100",Ingresar_Datos!O905,IF(Ingresar_Datos!$B$53="mm10",Ingresar_Datos!P905,IF(Ingresar_Datos!$B$53="mm40",Ingresar_Datos!Q905,IF(Ingresar_Datos!$B$53="mm100",Ingresar_Datos!R905,"Conv.Inválida"))))))</f>
        <v/>
      </c>
      <c r="K122" s="116" t="str">
        <f>IF(Ingresar_Datos!$B$53="cm10",Ingresar_Datos!M1005,IF(Ingresar_Datos!$B$53="cm40",Ingresar_Datos!N1005,IF(Ingresar_Datos!$B$53="cm100",Ingresar_Datos!O1005,IF(Ingresar_Datos!$B$53="mm10",Ingresar_Datos!P1005,IF(Ingresar_Datos!$B$53="mm40",Ingresar_Datos!Q1005,IF(Ingresar_Datos!$B$53="mm100",Ingresar_Datos!R1005,"Conv.Inválida"))))))</f>
        <v/>
      </c>
    </row>
    <row r="123" spans="2:11" x14ac:dyDescent="0.3">
      <c r="B123" s="116">
        <f>IF(Ingresar_Datos!$B$53="cm10",Ingresar_Datos!M106,IF(Ingresar_Datos!$B$53="cm40",Ingresar_Datos!N106,IF(Ingresar_Datos!$B$53="cm100",Ingresar_Datos!O106,IF(Ingresar_Datos!$B$53="mm10",Ingresar_Datos!P106,IF(Ingresar_Datos!$B$53="mm40",Ingresar_Datos!Q106,IF(Ingresar_Datos!$B$53="mm100",Ingresar_Datos!R106,"Conv.Inválida"))))))</f>
        <v>103.69800000000001</v>
      </c>
      <c r="C123" s="116">
        <f>IF(Ingresar_Datos!$B$53="cm10",Ingresar_Datos!M206,IF(Ingresar_Datos!$B$53="cm40",Ingresar_Datos!N206,IF(Ingresar_Datos!$B$53="cm100",Ingresar_Datos!O206,IF(Ingresar_Datos!$B$53="mm10",Ingresar_Datos!P206,IF(Ingresar_Datos!$B$53="mm40",Ingresar_Datos!Q206,IF(Ingresar_Datos!$B$53="mm100",Ingresar_Datos!R206,"Conv.Inválida"))))))</f>
        <v>109.494</v>
      </c>
      <c r="D123" s="116">
        <f>IF(Ingresar_Datos!$B$53="cm10",Ingresar_Datos!M306,IF(Ingresar_Datos!$B$53="cm40",Ingresar_Datos!N306,IF(Ingresar_Datos!$B$53="cm100",Ingresar_Datos!O306,IF(Ingresar_Datos!$B$53="mm10",Ingresar_Datos!P306,IF(Ingresar_Datos!$B$53="mm40",Ingresar_Datos!Q306,IF(Ingresar_Datos!$B$53="mm100",Ingresar_Datos!R306,"Conv.Inválida"))))))</f>
        <v>96.768000000000001</v>
      </c>
      <c r="E123" s="116">
        <f>IF(Ingresar_Datos!$B$53="cm10",Ingresar_Datos!M406,IF(Ingresar_Datos!$B$53="cm40",Ingresar_Datos!N406,IF(Ingresar_Datos!$B$53="cm100",Ingresar_Datos!O406,IF(Ingresar_Datos!$B$53="mm10",Ingresar_Datos!P406,IF(Ingresar_Datos!$B$53="mm40",Ingresar_Datos!Q406,IF(Ingresar_Datos!$B$53="mm100",Ingresar_Datos!R406,"Conv.Inválida"))))))</f>
        <v>92.736000000000004</v>
      </c>
      <c r="F123" s="116">
        <f>IF(Ingresar_Datos!$B$53="cm10",Ingresar_Datos!M506,IF(Ingresar_Datos!$B$53="cm40",Ingresar_Datos!N506,IF(Ingresar_Datos!$B$53="cm100",Ingresar_Datos!O506,IF(Ingresar_Datos!$B$53="mm10",Ingresar_Datos!P506,IF(Ingresar_Datos!$B$53="mm40",Ingresar_Datos!Q506,IF(Ingresar_Datos!$B$53="mm100",Ingresar_Datos!R506,"Conv.Inválida"))))))</f>
        <v>99.792000000000002</v>
      </c>
      <c r="G123" s="116">
        <f>IF(Ingresar_Datos!$B$53="cm10",Ingresar_Datos!M606,IF(Ingresar_Datos!$B$53="cm40",Ingresar_Datos!N606,IF(Ingresar_Datos!$B$53="cm100",Ingresar_Datos!O606,IF(Ingresar_Datos!$B$53="mm10",Ingresar_Datos!P606,IF(Ingresar_Datos!$B$53="mm40",Ingresar_Datos!Q606,IF(Ingresar_Datos!$B$53="mm100",Ingresar_Datos!R606,"Conv.Inválida"))))))</f>
        <v>86.688000000000002</v>
      </c>
      <c r="H123" s="116">
        <f>IF(Ingresar_Datos!$B$53="cm10",Ingresar_Datos!M706,IF(Ingresar_Datos!$B$53="cm40",Ingresar_Datos!N706,IF(Ingresar_Datos!$B$53="cm100",Ingresar_Datos!O706,IF(Ingresar_Datos!$B$53="mm10",Ingresar_Datos!P706,IF(Ingresar_Datos!$B$53="mm40",Ingresar_Datos!Q706,IF(Ingresar_Datos!$B$53="mm100",Ingresar_Datos!R706,"Conv.Inválida"))))))</f>
        <v>96.768000000000001</v>
      </c>
      <c r="I123" s="116">
        <f>IF(Ingresar_Datos!$B$53="cm10",Ingresar_Datos!M806,IF(Ingresar_Datos!$B$53="cm40",Ingresar_Datos!N806,IF(Ingresar_Datos!$B$53="cm100",Ingresar_Datos!O806,IF(Ingresar_Datos!$B$53="mm10",Ingresar_Datos!P806,IF(Ingresar_Datos!$B$53="mm40",Ingresar_Datos!Q806,IF(Ingresar_Datos!$B$53="mm100",Ingresar_Datos!R806,"Conv.Inválida"))))))</f>
        <v>120.384</v>
      </c>
      <c r="J123" s="116" t="str">
        <f>IF(Ingresar_Datos!$B$53="cm10",Ingresar_Datos!M906,IF(Ingresar_Datos!$B$53="cm40",Ingresar_Datos!N906,IF(Ingresar_Datos!$B$53="cm100",Ingresar_Datos!O906,IF(Ingresar_Datos!$B$53="mm10",Ingresar_Datos!P906,IF(Ingresar_Datos!$B$53="mm40",Ingresar_Datos!Q906,IF(Ingresar_Datos!$B$53="mm100",Ingresar_Datos!R906,"Conv.Inválida"))))))</f>
        <v/>
      </c>
      <c r="K123" s="116" t="str">
        <f>IF(Ingresar_Datos!$B$53="cm10",Ingresar_Datos!M1006,IF(Ingresar_Datos!$B$53="cm40",Ingresar_Datos!N1006,IF(Ingresar_Datos!$B$53="cm100",Ingresar_Datos!O1006,IF(Ingresar_Datos!$B$53="mm10",Ingresar_Datos!P1006,IF(Ingresar_Datos!$B$53="mm40",Ingresar_Datos!Q1006,IF(Ingresar_Datos!$B$53="mm100",Ingresar_Datos!R1006,"Conv.Inválida"))))))</f>
        <v/>
      </c>
    </row>
    <row r="124" spans="2:11" x14ac:dyDescent="0.3">
      <c r="B124" s="116">
        <f>IF(Ingresar_Datos!$B$53="cm10",Ingresar_Datos!M107,IF(Ingresar_Datos!$B$53="cm40",Ingresar_Datos!N107,IF(Ingresar_Datos!$B$53="cm100",Ingresar_Datos!O107,IF(Ingresar_Datos!$B$53="mm10",Ingresar_Datos!P107,IF(Ingresar_Datos!$B$53="mm40",Ingresar_Datos!Q107,IF(Ingresar_Datos!$B$53="mm100",Ingresar_Datos!R107,"Conv.Inválida"))))))</f>
        <v>103.824</v>
      </c>
      <c r="C124" s="116">
        <f>IF(Ingresar_Datos!$B$53="cm10",Ingresar_Datos!M207,IF(Ingresar_Datos!$B$53="cm40",Ingresar_Datos!N207,IF(Ingresar_Datos!$B$53="cm100",Ingresar_Datos!O207,IF(Ingresar_Datos!$B$53="mm10",Ingresar_Datos!P207,IF(Ingresar_Datos!$B$53="mm40",Ingresar_Datos!Q207,IF(Ingresar_Datos!$B$53="mm100",Ingresar_Datos!R207,"Conv.Inválida"))))))</f>
        <v>113.904</v>
      </c>
      <c r="D124" s="116">
        <f>IF(Ingresar_Datos!$B$53="cm10",Ingresar_Datos!M307,IF(Ingresar_Datos!$B$53="cm40",Ingresar_Datos!N307,IF(Ingresar_Datos!$B$53="cm100",Ingresar_Datos!O307,IF(Ingresar_Datos!$B$53="mm10",Ingresar_Datos!P307,IF(Ingresar_Datos!$B$53="mm40",Ingresar_Datos!Q307,IF(Ingresar_Datos!$B$53="mm100",Ingresar_Datos!R307,"Conv.Inválida"))))))</f>
        <v>99.792000000000002</v>
      </c>
      <c r="E124" s="116">
        <f>IF(Ingresar_Datos!$B$53="cm10",Ingresar_Datos!M407,IF(Ingresar_Datos!$B$53="cm40",Ingresar_Datos!N407,IF(Ingresar_Datos!$B$53="cm100",Ingresar_Datos!O407,IF(Ingresar_Datos!$B$53="mm10",Ingresar_Datos!P407,IF(Ingresar_Datos!$B$53="mm40",Ingresar_Datos!Q407,IF(Ingresar_Datos!$B$53="mm100",Ingresar_Datos!R407,"Conv.Inválida"))))))</f>
        <v>93.744000000000014</v>
      </c>
      <c r="F124" s="116">
        <f>IF(Ingresar_Datos!$B$53="cm10",Ingresar_Datos!M507,IF(Ingresar_Datos!$B$53="cm40",Ingresar_Datos!N507,IF(Ingresar_Datos!$B$53="cm100",Ingresar_Datos!O507,IF(Ingresar_Datos!$B$53="mm10",Ingresar_Datos!P507,IF(Ingresar_Datos!$B$53="mm40",Ingresar_Datos!Q507,IF(Ingresar_Datos!$B$53="mm100",Ingresar_Datos!R507,"Conv.Inválida"))))))</f>
        <v>99.792000000000002</v>
      </c>
      <c r="G124" s="116">
        <f>IF(Ingresar_Datos!$B$53="cm10",Ingresar_Datos!M607,IF(Ingresar_Datos!$B$53="cm40",Ingresar_Datos!N607,IF(Ingresar_Datos!$B$53="cm100",Ingresar_Datos!O607,IF(Ingresar_Datos!$B$53="mm10",Ingresar_Datos!P607,IF(Ingresar_Datos!$B$53="mm40",Ingresar_Datos!Q607,IF(Ingresar_Datos!$B$53="mm100",Ingresar_Datos!R607,"Conv.Inválida"))))))</f>
        <v>86.688000000000002</v>
      </c>
      <c r="H124" s="116">
        <f>IF(Ingresar_Datos!$B$53="cm10",Ingresar_Datos!M707,IF(Ingresar_Datos!$B$53="cm40",Ingresar_Datos!N707,IF(Ingresar_Datos!$B$53="cm100",Ingresar_Datos!O707,IF(Ingresar_Datos!$B$53="mm10",Ingresar_Datos!P707,IF(Ingresar_Datos!$B$53="mm40",Ingresar_Datos!Q707,IF(Ingresar_Datos!$B$53="mm100",Ingresar_Datos!R707,"Conv.Inválida"))))))</f>
        <v>99.792000000000002</v>
      </c>
      <c r="I124" s="116">
        <f>IF(Ingresar_Datos!$B$53="cm10",Ingresar_Datos!M807,IF(Ingresar_Datos!$B$53="cm40",Ingresar_Datos!N807,IF(Ingresar_Datos!$B$53="cm100",Ingresar_Datos!O807,IF(Ingresar_Datos!$B$53="mm10",Ingresar_Datos!P807,IF(Ingresar_Datos!$B$53="mm40",Ingresar_Datos!Q807,IF(Ingresar_Datos!$B$53="mm100",Ingresar_Datos!R807,"Conv.Inválida"))))))</f>
        <v>120.384</v>
      </c>
      <c r="J124" s="116" t="str">
        <f>IF(Ingresar_Datos!$B$53="cm10",Ingresar_Datos!M907,IF(Ingresar_Datos!$B$53="cm40",Ingresar_Datos!N907,IF(Ingresar_Datos!$B$53="cm100",Ingresar_Datos!O907,IF(Ingresar_Datos!$B$53="mm10",Ingresar_Datos!P907,IF(Ingresar_Datos!$B$53="mm40",Ingresar_Datos!Q907,IF(Ingresar_Datos!$B$53="mm100",Ingresar_Datos!R907,"Conv.Inválida"))))))</f>
        <v/>
      </c>
      <c r="K124" s="116" t="str">
        <f>IF(Ingresar_Datos!$B$53="cm10",Ingresar_Datos!M1007,IF(Ingresar_Datos!$B$53="cm40",Ingresar_Datos!N1007,IF(Ingresar_Datos!$B$53="cm100",Ingresar_Datos!O1007,IF(Ingresar_Datos!$B$53="mm10",Ingresar_Datos!P1007,IF(Ingresar_Datos!$B$53="mm40",Ingresar_Datos!Q1007,IF(Ingresar_Datos!$B$53="mm100",Ingresar_Datos!R1007,"Conv.Inválida"))))))</f>
        <v/>
      </c>
    </row>
    <row r="125" spans="2:11" x14ac:dyDescent="0.3">
      <c r="B125" s="116">
        <f>IF(Ingresar_Datos!$B$53="cm10",Ingresar_Datos!M108,IF(Ingresar_Datos!$B$53="cm40",Ingresar_Datos!N108,IF(Ingresar_Datos!$B$53="cm100",Ingresar_Datos!O108,IF(Ingresar_Datos!$B$53="mm10",Ingresar_Datos!P108,IF(Ingresar_Datos!$B$53="mm40",Ingresar_Datos!Q108,IF(Ingresar_Datos!$B$53="mm100",Ingresar_Datos!R108,"Conv.Inválida"))))))</f>
        <v>106.848</v>
      </c>
      <c r="C125" s="116">
        <f>IF(Ingresar_Datos!$B$53="cm10",Ingresar_Datos!M208,IF(Ingresar_Datos!$B$53="cm40",Ingresar_Datos!N208,IF(Ingresar_Datos!$B$53="cm100",Ingresar_Datos!O208,IF(Ingresar_Datos!$B$53="mm10",Ingresar_Datos!P208,IF(Ingresar_Datos!$B$53="mm40",Ingresar_Datos!Q208,IF(Ingresar_Datos!$B$53="mm100",Ingresar_Datos!R208,"Conv.Inválida"))))))</f>
        <v>113.904</v>
      </c>
      <c r="D125" s="116">
        <f>IF(Ingresar_Datos!$B$53="cm10",Ingresar_Datos!M308,IF(Ingresar_Datos!$B$53="cm40",Ingresar_Datos!N308,IF(Ingresar_Datos!$B$53="cm100",Ingresar_Datos!O308,IF(Ingresar_Datos!$B$53="mm10",Ingresar_Datos!P308,IF(Ingresar_Datos!$B$53="mm40",Ingresar_Datos!Q308,IF(Ingresar_Datos!$B$53="mm100",Ingresar_Datos!R308,"Conv.Inválida"))))))</f>
        <v>99.792000000000002</v>
      </c>
      <c r="E125" s="116">
        <f>IF(Ingresar_Datos!$B$53="cm10",Ingresar_Datos!M408,IF(Ingresar_Datos!$B$53="cm40",Ingresar_Datos!N408,IF(Ingresar_Datos!$B$53="cm100",Ingresar_Datos!O408,IF(Ingresar_Datos!$B$53="mm10",Ingresar_Datos!P408,IF(Ingresar_Datos!$B$53="mm40",Ingresar_Datos!Q408,IF(Ingresar_Datos!$B$53="mm100",Ingresar_Datos!R408,"Conv.Inválida"))))))</f>
        <v>93.744000000000014</v>
      </c>
      <c r="F125" s="116">
        <f>IF(Ingresar_Datos!$B$53="cm10",Ingresar_Datos!M508,IF(Ingresar_Datos!$B$53="cm40",Ingresar_Datos!N508,IF(Ingresar_Datos!$B$53="cm100",Ingresar_Datos!O508,IF(Ingresar_Datos!$B$53="mm10",Ingresar_Datos!P508,IF(Ingresar_Datos!$B$53="mm40",Ingresar_Datos!Q508,IF(Ingresar_Datos!$B$53="mm100",Ingresar_Datos!R508,"Conv.Inválida"))))))</f>
        <v>105.84</v>
      </c>
      <c r="G125" s="116">
        <f>IF(Ingresar_Datos!$B$53="cm10",Ingresar_Datos!M608,IF(Ingresar_Datos!$B$53="cm40",Ingresar_Datos!N608,IF(Ingresar_Datos!$B$53="cm100",Ingresar_Datos!O608,IF(Ingresar_Datos!$B$53="mm10",Ingresar_Datos!P608,IF(Ingresar_Datos!$B$53="mm40",Ingresar_Datos!Q608,IF(Ingresar_Datos!$B$53="mm100",Ingresar_Datos!R608,"Conv.Inválida"))))))</f>
        <v>89.712000000000003</v>
      </c>
      <c r="H125" s="116">
        <f>IF(Ingresar_Datos!$B$53="cm10",Ingresar_Datos!M708,IF(Ingresar_Datos!$B$53="cm40",Ingresar_Datos!N708,IF(Ingresar_Datos!$B$53="cm100",Ingresar_Datos!O708,IF(Ingresar_Datos!$B$53="mm10",Ingresar_Datos!P708,IF(Ingresar_Datos!$B$53="mm40",Ingresar_Datos!Q708,IF(Ingresar_Datos!$B$53="mm100",Ingresar_Datos!R708,"Conv.Inválida"))))))</f>
        <v>99.792000000000002</v>
      </c>
      <c r="I125" s="116">
        <f>IF(Ingresar_Datos!$B$53="cm10",Ingresar_Datos!M808,IF(Ingresar_Datos!$B$53="cm40",Ingresar_Datos!N808,IF(Ingresar_Datos!$B$53="cm100",Ingresar_Datos!O808,IF(Ingresar_Datos!$B$53="mm10",Ingresar_Datos!P808,IF(Ingresar_Datos!$B$53="mm40",Ingresar_Datos!Q808,IF(Ingresar_Datos!$B$53="mm100",Ingresar_Datos!R808,"Conv.Inválida"))))))</f>
        <v>93.744000000000014</v>
      </c>
      <c r="J125" s="116" t="str">
        <f>IF(Ingresar_Datos!$B$53="cm10",Ingresar_Datos!M908,IF(Ingresar_Datos!$B$53="cm40",Ingresar_Datos!N908,IF(Ingresar_Datos!$B$53="cm100",Ingresar_Datos!O908,IF(Ingresar_Datos!$B$53="mm10",Ingresar_Datos!P908,IF(Ingresar_Datos!$B$53="mm40",Ingresar_Datos!Q908,IF(Ingresar_Datos!$B$53="mm100",Ingresar_Datos!R908,"Conv.Inválida"))))))</f>
        <v/>
      </c>
      <c r="K125" s="116" t="str">
        <f>IF(Ingresar_Datos!$B$53="cm10",Ingresar_Datos!M1008,IF(Ingresar_Datos!$B$53="cm40",Ingresar_Datos!N1008,IF(Ingresar_Datos!$B$53="cm100",Ingresar_Datos!O1008,IF(Ingresar_Datos!$B$53="mm10",Ingresar_Datos!P1008,IF(Ingresar_Datos!$B$53="mm40",Ingresar_Datos!Q1008,IF(Ingresar_Datos!$B$53="mm100",Ingresar_Datos!R1008,"Conv.Inválida"))))))</f>
        <v/>
      </c>
    </row>
    <row r="126" spans="2:11" x14ac:dyDescent="0.3">
      <c r="B126" s="116">
        <f>IF(Ingresar_Datos!$B$53="cm10",Ingresar_Datos!M109,IF(Ingresar_Datos!$B$53="cm40",Ingresar_Datos!N109,IF(Ingresar_Datos!$B$53="cm100",Ingresar_Datos!O109,IF(Ingresar_Datos!$B$53="mm10",Ingresar_Datos!P109,IF(Ingresar_Datos!$B$53="mm40",Ingresar_Datos!Q109,IF(Ingresar_Datos!$B$53="mm100",Ingresar_Datos!R109,"Conv.Inválida"))))))</f>
        <v>109.87200000000001</v>
      </c>
      <c r="C126" s="116">
        <f>IF(Ingresar_Datos!$B$53="cm10",Ingresar_Datos!M209,IF(Ingresar_Datos!$B$53="cm40",Ingresar_Datos!N209,IF(Ingresar_Datos!$B$53="cm100",Ingresar_Datos!O209,IF(Ingresar_Datos!$B$53="mm10",Ingresar_Datos!P209,IF(Ingresar_Datos!$B$53="mm40",Ingresar_Datos!Q209,IF(Ingresar_Datos!$B$53="mm100",Ingresar_Datos!R209,"Conv.Inválida"))))))</f>
        <v>119.952</v>
      </c>
      <c r="D126" s="116">
        <f>IF(Ingresar_Datos!$B$53="cm10",Ingresar_Datos!M309,IF(Ingresar_Datos!$B$53="cm40",Ingresar_Datos!N309,IF(Ingresar_Datos!$B$53="cm100",Ingresar_Datos!O309,IF(Ingresar_Datos!$B$53="mm10",Ingresar_Datos!P309,IF(Ingresar_Datos!$B$53="mm40",Ingresar_Datos!Q309,IF(Ingresar_Datos!$B$53="mm100",Ingresar_Datos!R309,"Conv.Inválida"))))))</f>
        <v>102.81600000000002</v>
      </c>
      <c r="E126" s="116">
        <f>IF(Ingresar_Datos!$B$53="cm10",Ingresar_Datos!M409,IF(Ingresar_Datos!$B$53="cm40",Ingresar_Datos!N409,IF(Ingresar_Datos!$B$53="cm100",Ingresar_Datos!O409,IF(Ingresar_Datos!$B$53="mm10",Ingresar_Datos!P409,IF(Ingresar_Datos!$B$53="mm40",Ingresar_Datos!Q409,IF(Ingresar_Datos!$B$53="mm100",Ingresar_Datos!R409,"Conv.Inválida"))))))</f>
        <v>93.744000000000014</v>
      </c>
      <c r="F126" s="116">
        <f>IF(Ingresar_Datos!$B$53="cm10",Ingresar_Datos!M509,IF(Ingresar_Datos!$B$53="cm40",Ingresar_Datos!N509,IF(Ingresar_Datos!$B$53="cm100",Ingresar_Datos!O509,IF(Ingresar_Datos!$B$53="mm10",Ingresar_Datos!P509,IF(Ingresar_Datos!$B$53="mm40",Ingresar_Datos!Q509,IF(Ingresar_Datos!$B$53="mm100",Ingresar_Datos!R509,"Conv.Inválida"))))))</f>
        <v>105.84</v>
      </c>
      <c r="G126" s="116">
        <f>IF(Ingresar_Datos!$B$53="cm10",Ingresar_Datos!M609,IF(Ingresar_Datos!$B$53="cm40",Ingresar_Datos!N609,IF(Ingresar_Datos!$B$53="cm100",Ingresar_Datos!O609,IF(Ingresar_Datos!$B$53="mm10",Ingresar_Datos!P609,IF(Ingresar_Datos!$B$53="mm40",Ingresar_Datos!Q609,IF(Ingresar_Datos!$B$53="mm100",Ingresar_Datos!R609,"Conv.Inválida"))))))</f>
        <v>89.712000000000003</v>
      </c>
      <c r="H126" s="116">
        <f>IF(Ingresar_Datos!$B$53="cm10",Ingresar_Datos!M709,IF(Ingresar_Datos!$B$53="cm40",Ingresar_Datos!N709,IF(Ingresar_Datos!$B$53="cm100",Ingresar_Datos!O709,IF(Ingresar_Datos!$B$53="mm10",Ingresar_Datos!P709,IF(Ingresar_Datos!$B$53="mm40",Ingresar_Datos!Q709,IF(Ingresar_Datos!$B$53="mm100",Ingresar_Datos!R709,"Conv.Inválida"))))))</f>
        <v>99.792000000000002</v>
      </c>
      <c r="I126" s="116">
        <f>IF(Ingresar_Datos!$B$53="cm10",Ingresar_Datos!M809,IF(Ingresar_Datos!$B$53="cm40",Ingresar_Datos!N809,IF(Ingresar_Datos!$B$53="cm100",Ingresar_Datos!O809,IF(Ingresar_Datos!$B$53="mm10",Ingresar_Datos!P809,IF(Ingresar_Datos!$B$53="mm40",Ingresar_Datos!Q809,IF(Ingresar_Datos!$B$53="mm100",Ingresar_Datos!R809,"Conv.Inválida"))))))</f>
        <v>93.744000000000014</v>
      </c>
      <c r="J126" s="116" t="str">
        <f>IF(Ingresar_Datos!$B$53="cm10",Ingresar_Datos!M909,IF(Ingresar_Datos!$B$53="cm40",Ingresar_Datos!N909,IF(Ingresar_Datos!$B$53="cm100",Ingresar_Datos!O909,IF(Ingresar_Datos!$B$53="mm10",Ingresar_Datos!P909,IF(Ingresar_Datos!$B$53="mm40",Ingresar_Datos!Q909,IF(Ingresar_Datos!$B$53="mm100",Ingresar_Datos!R909,"Conv.Inválida"))))))</f>
        <v/>
      </c>
      <c r="K126" s="116" t="str">
        <f>IF(Ingresar_Datos!$B$53="cm10",Ingresar_Datos!M1009,IF(Ingresar_Datos!$B$53="cm40",Ingresar_Datos!N1009,IF(Ingresar_Datos!$B$53="cm100",Ingresar_Datos!O1009,IF(Ingresar_Datos!$B$53="mm10",Ingresar_Datos!P1009,IF(Ingresar_Datos!$B$53="mm40",Ingresar_Datos!Q1009,IF(Ingresar_Datos!$B$53="mm100",Ingresar_Datos!R1009,"Conv.Inválida"))))))</f>
        <v/>
      </c>
    </row>
    <row r="127" spans="2:11" x14ac:dyDescent="0.3">
      <c r="B127" s="116">
        <f>IF(Ingresar_Datos!$B$53="cm10",Ingresar_Datos!M110,IF(Ingresar_Datos!$B$53="cm40",Ingresar_Datos!N110,IF(Ingresar_Datos!$B$53="cm100",Ingresar_Datos!O110,IF(Ingresar_Datos!$B$53="mm10",Ingresar_Datos!P110,IF(Ingresar_Datos!$B$53="mm40",Ingresar_Datos!Q110,IF(Ingresar_Datos!$B$53="mm100",Ingresar_Datos!R110,"Conv.Inválida"))))))</f>
        <v>109.87200000000001</v>
      </c>
      <c r="C127" s="116">
        <f>IF(Ingresar_Datos!$B$53="cm10",Ingresar_Datos!M210,IF(Ingresar_Datos!$B$53="cm40",Ingresar_Datos!N210,IF(Ingresar_Datos!$B$53="cm100",Ingresar_Datos!O210,IF(Ingresar_Datos!$B$53="mm10",Ingresar_Datos!P210,IF(Ingresar_Datos!$B$53="mm40",Ingresar_Datos!Q210,IF(Ingresar_Datos!$B$53="mm100",Ingresar_Datos!R210,"Conv.Inválida"))))))</f>
        <v>119.952</v>
      </c>
      <c r="D127" s="116">
        <f>IF(Ingresar_Datos!$B$53="cm10",Ingresar_Datos!M310,IF(Ingresar_Datos!$B$53="cm40",Ingresar_Datos!N310,IF(Ingresar_Datos!$B$53="cm100",Ingresar_Datos!O310,IF(Ingresar_Datos!$B$53="mm10",Ingresar_Datos!P310,IF(Ingresar_Datos!$B$53="mm40",Ingresar_Datos!Q310,IF(Ingresar_Datos!$B$53="mm100",Ingresar_Datos!R310,"Conv.Inválida"))))))</f>
        <v>102.81600000000002</v>
      </c>
      <c r="E127" s="116">
        <f>IF(Ingresar_Datos!$B$53="cm10",Ingresar_Datos!M410,IF(Ingresar_Datos!$B$53="cm40",Ingresar_Datos!N410,IF(Ingresar_Datos!$B$53="cm100",Ingresar_Datos!O410,IF(Ingresar_Datos!$B$53="mm10",Ingresar_Datos!P410,IF(Ingresar_Datos!$B$53="mm40",Ingresar_Datos!Q410,IF(Ingresar_Datos!$B$53="mm100",Ingresar_Datos!R410,"Conv.Inválida"))))))</f>
        <v>96.768000000000001</v>
      </c>
      <c r="F127" s="116">
        <f>IF(Ingresar_Datos!$B$53="cm10",Ingresar_Datos!M510,IF(Ingresar_Datos!$B$53="cm40",Ingresar_Datos!N510,IF(Ingresar_Datos!$B$53="cm100",Ingresar_Datos!O510,IF(Ingresar_Datos!$B$53="mm10",Ingresar_Datos!P510,IF(Ingresar_Datos!$B$53="mm40",Ingresar_Datos!Q510,IF(Ingresar_Datos!$B$53="mm100",Ingresar_Datos!R510,"Conv.Inválida"))))))</f>
        <v>106.848</v>
      </c>
      <c r="G127" s="116">
        <f>IF(Ingresar_Datos!$B$53="cm10",Ingresar_Datos!M610,IF(Ingresar_Datos!$B$53="cm40",Ingresar_Datos!N610,IF(Ingresar_Datos!$B$53="cm100",Ingresar_Datos!O610,IF(Ingresar_Datos!$B$53="mm10",Ingresar_Datos!P610,IF(Ingresar_Datos!$B$53="mm40",Ingresar_Datos!Q610,IF(Ingresar_Datos!$B$53="mm100",Ingresar_Datos!R610,"Conv.Inválida"))))))</f>
        <v>89.712000000000003</v>
      </c>
      <c r="H127" s="116">
        <f>IF(Ingresar_Datos!$B$53="cm10",Ingresar_Datos!M710,IF(Ingresar_Datos!$B$53="cm40",Ingresar_Datos!N710,IF(Ingresar_Datos!$B$53="cm100",Ingresar_Datos!O710,IF(Ingresar_Datos!$B$53="mm10",Ingresar_Datos!P710,IF(Ingresar_Datos!$B$53="mm40",Ingresar_Datos!Q710,IF(Ingresar_Datos!$B$53="mm100",Ingresar_Datos!R710,"Conv.Inválida"))))))</f>
        <v>99.792000000000002</v>
      </c>
      <c r="I127" s="116">
        <f>IF(Ingresar_Datos!$B$53="cm10",Ingresar_Datos!M810,IF(Ingresar_Datos!$B$53="cm40",Ingresar_Datos!N810,IF(Ingresar_Datos!$B$53="cm100",Ingresar_Datos!O810,IF(Ingresar_Datos!$B$53="mm10",Ingresar_Datos!P810,IF(Ingresar_Datos!$B$53="mm40",Ingresar_Datos!Q810,IF(Ingresar_Datos!$B$53="mm100",Ingresar_Datos!R810,"Conv.Inválida"))))))</f>
        <v>93.744000000000014</v>
      </c>
      <c r="J127" s="116" t="str">
        <f>IF(Ingresar_Datos!$B$53="cm10",Ingresar_Datos!M910,IF(Ingresar_Datos!$B$53="cm40",Ingresar_Datos!N910,IF(Ingresar_Datos!$B$53="cm100",Ingresar_Datos!O910,IF(Ingresar_Datos!$B$53="mm10",Ingresar_Datos!P910,IF(Ingresar_Datos!$B$53="mm40",Ingresar_Datos!Q910,IF(Ingresar_Datos!$B$53="mm100",Ingresar_Datos!R910,"Conv.Inválida"))))))</f>
        <v/>
      </c>
      <c r="K127" s="116" t="str">
        <f>IF(Ingresar_Datos!$B$53="cm10",Ingresar_Datos!M1010,IF(Ingresar_Datos!$B$53="cm40",Ingresar_Datos!N1010,IF(Ingresar_Datos!$B$53="cm100",Ingresar_Datos!O1010,IF(Ingresar_Datos!$B$53="mm10",Ingresar_Datos!P1010,IF(Ingresar_Datos!$B$53="mm40",Ingresar_Datos!Q1010,IF(Ingresar_Datos!$B$53="mm100",Ingresar_Datos!R1010,"Conv.Inválida"))))))</f>
        <v/>
      </c>
    </row>
    <row r="128" spans="2:11" x14ac:dyDescent="0.3">
      <c r="B128" s="116">
        <f>IF(Ingresar_Datos!$B$53="cm10",Ingresar_Datos!M111,IF(Ingresar_Datos!$B$53="cm40",Ingresar_Datos!N111,IF(Ingresar_Datos!$B$53="cm100",Ingresar_Datos!O111,IF(Ingresar_Datos!$B$53="mm10",Ingresar_Datos!P111,IF(Ingresar_Datos!$B$53="mm40",Ingresar_Datos!Q111,IF(Ingresar_Datos!$B$53="mm100",Ingresar_Datos!R111,"Conv.Inválida"))))))</f>
        <v>113.652</v>
      </c>
      <c r="C128" s="116">
        <f>IF(Ingresar_Datos!$B$53="cm10",Ingresar_Datos!M211,IF(Ingresar_Datos!$B$53="cm40",Ingresar_Datos!N211,IF(Ingresar_Datos!$B$53="cm100",Ingresar_Datos!O211,IF(Ingresar_Datos!$B$53="mm10",Ingresar_Datos!P211,IF(Ingresar_Datos!$B$53="mm40",Ingresar_Datos!Q211,IF(Ingresar_Datos!$B$53="mm100",Ingresar_Datos!R211,"Conv.Inválida"))))))</f>
        <v>122.97599999999998</v>
      </c>
      <c r="D128" s="116">
        <f>IF(Ingresar_Datos!$B$53="cm10",Ingresar_Datos!M311,IF(Ingresar_Datos!$B$53="cm40",Ingresar_Datos!N311,IF(Ingresar_Datos!$B$53="cm100",Ingresar_Datos!O311,IF(Ingresar_Datos!$B$53="mm10",Ingresar_Datos!P311,IF(Ingresar_Datos!$B$53="mm40",Ingresar_Datos!Q311,IF(Ingresar_Datos!$B$53="mm100",Ingresar_Datos!R311,"Conv.Inválida"))))))</f>
        <v>106.848</v>
      </c>
      <c r="E128" s="116">
        <f>IF(Ingresar_Datos!$B$53="cm10",Ingresar_Datos!M411,IF(Ingresar_Datos!$B$53="cm40",Ingresar_Datos!N411,IF(Ingresar_Datos!$B$53="cm100",Ingresar_Datos!O411,IF(Ingresar_Datos!$B$53="mm10",Ingresar_Datos!P411,IF(Ingresar_Datos!$B$53="mm40",Ingresar_Datos!Q411,IF(Ingresar_Datos!$B$53="mm100",Ingresar_Datos!R411,"Conv.Inválida"))))))</f>
        <v>96.768000000000001</v>
      </c>
      <c r="F128" s="116">
        <f>IF(Ingresar_Datos!$B$53="cm10",Ingresar_Datos!M511,IF(Ingresar_Datos!$B$53="cm40",Ingresar_Datos!N511,IF(Ingresar_Datos!$B$53="cm100",Ingresar_Datos!O511,IF(Ingresar_Datos!$B$53="mm10",Ingresar_Datos!P511,IF(Ingresar_Datos!$B$53="mm40",Ingresar_Datos!Q511,IF(Ingresar_Datos!$B$53="mm100",Ingresar_Datos!R511,"Conv.Inválida"))))))</f>
        <v>106.848</v>
      </c>
      <c r="G128" s="116">
        <f>IF(Ingresar_Datos!$B$53="cm10",Ingresar_Datos!M611,IF(Ingresar_Datos!$B$53="cm40",Ingresar_Datos!N611,IF(Ingresar_Datos!$B$53="cm100",Ingresar_Datos!O611,IF(Ingresar_Datos!$B$53="mm10",Ingresar_Datos!P611,IF(Ingresar_Datos!$B$53="mm40",Ingresar_Datos!Q611,IF(Ingresar_Datos!$B$53="mm100",Ingresar_Datos!R611,"Conv.Inválida"))))))</f>
        <v>92.736000000000004</v>
      </c>
      <c r="H128" s="116">
        <f>IF(Ingresar_Datos!$B$53="cm10",Ingresar_Datos!M711,IF(Ingresar_Datos!$B$53="cm40",Ingresar_Datos!N711,IF(Ingresar_Datos!$B$53="cm100",Ingresar_Datos!O711,IF(Ingresar_Datos!$B$53="mm10",Ingresar_Datos!P711,IF(Ingresar_Datos!$B$53="mm40",Ingresar_Datos!Q711,IF(Ingresar_Datos!$B$53="mm100",Ingresar_Datos!R711,"Conv.Inválida"))))))</f>
        <v>102.81600000000002</v>
      </c>
      <c r="I128" s="116">
        <f>IF(Ingresar_Datos!$B$53="cm10",Ingresar_Datos!M811,IF(Ingresar_Datos!$B$53="cm40",Ingresar_Datos!N811,IF(Ingresar_Datos!$B$53="cm100",Ingresar_Datos!O811,IF(Ingresar_Datos!$B$53="mm10",Ingresar_Datos!P811,IF(Ingresar_Datos!$B$53="mm40",Ingresar_Datos!Q811,IF(Ingresar_Datos!$B$53="mm100",Ingresar_Datos!R811,"Conv.Inválida"))))))</f>
        <v>96.768000000000001</v>
      </c>
      <c r="J128" s="116" t="str">
        <f>IF(Ingresar_Datos!$B$53="cm10",Ingresar_Datos!M911,IF(Ingresar_Datos!$B$53="cm40",Ingresar_Datos!N911,IF(Ingresar_Datos!$B$53="cm100",Ingresar_Datos!O911,IF(Ingresar_Datos!$B$53="mm10",Ingresar_Datos!P911,IF(Ingresar_Datos!$B$53="mm40",Ingresar_Datos!Q911,IF(Ingresar_Datos!$B$53="mm100",Ingresar_Datos!R911,"Conv.Inválida"))))))</f>
        <v/>
      </c>
      <c r="K128" s="116" t="str">
        <f>IF(Ingresar_Datos!$B$53="cm10",Ingresar_Datos!M1011,IF(Ingresar_Datos!$B$53="cm40",Ingresar_Datos!N1011,IF(Ingresar_Datos!$B$53="cm100",Ingresar_Datos!O1011,IF(Ingresar_Datos!$B$53="mm10",Ingresar_Datos!P1011,IF(Ingresar_Datos!$B$53="mm40",Ingresar_Datos!Q1011,IF(Ingresar_Datos!$B$53="mm100",Ingresar_Datos!R1011,"Conv.Inválida"))))))</f>
        <v/>
      </c>
    </row>
    <row r="129" spans="2:11" x14ac:dyDescent="0.3">
      <c r="B129" s="116">
        <f>IF(Ingresar_Datos!$B$53="cm10",Ingresar_Datos!M112,IF(Ingresar_Datos!$B$53="cm40",Ingresar_Datos!N112,IF(Ingresar_Datos!$B$53="cm100",Ingresar_Datos!O112,IF(Ingresar_Datos!$B$53="mm10",Ingresar_Datos!P112,IF(Ingresar_Datos!$B$53="mm40",Ingresar_Datos!Q112,IF(Ingresar_Datos!$B$53="mm100",Ingresar_Datos!R112,"Conv.Inválida"))))))</f>
        <v>113.904</v>
      </c>
      <c r="C129" s="116">
        <f>IF(Ingresar_Datos!$B$53="cm10",Ingresar_Datos!M212,IF(Ingresar_Datos!$B$53="cm40",Ingresar_Datos!N212,IF(Ingresar_Datos!$B$53="cm100",Ingresar_Datos!O212,IF(Ingresar_Datos!$B$53="mm10",Ingresar_Datos!P212,IF(Ingresar_Datos!$B$53="mm40",Ingresar_Datos!Q212,IF(Ingresar_Datos!$B$53="mm100",Ingresar_Datos!R212,"Conv.Inválida"))))))</f>
        <v>122.97599999999998</v>
      </c>
      <c r="D129" s="116">
        <f>IF(Ingresar_Datos!$B$53="cm10",Ingresar_Datos!M312,IF(Ingresar_Datos!$B$53="cm40",Ingresar_Datos!N312,IF(Ingresar_Datos!$B$53="cm100",Ingresar_Datos!O312,IF(Ingresar_Datos!$B$53="mm10",Ingresar_Datos!P312,IF(Ingresar_Datos!$B$53="mm40",Ingresar_Datos!Q312,IF(Ingresar_Datos!$B$53="mm100",Ingresar_Datos!R312,"Conv.Inválida"))))))</f>
        <v>107.85600000000001</v>
      </c>
      <c r="E129" s="116">
        <f>IF(Ingresar_Datos!$B$53="cm10",Ingresar_Datos!M412,IF(Ingresar_Datos!$B$53="cm40",Ingresar_Datos!N412,IF(Ingresar_Datos!$B$53="cm100",Ingresar_Datos!O412,IF(Ingresar_Datos!$B$53="mm10",Ingresar_Datos!P412,IF(Ingresar_Datos!$B$53="mm40",Ingresar_Datos!Q412,IF(Ingresar_Datos!$B$53="mm100",Ingresar_Datos!R412,"Conv.Inválida"))))))</f>
        <v>96.768000000000001</v>
      </c>
      <c r="F129" s="116">
        <f>IF(Ingresar_Datos!$B$53="cm10",Ingresar_Datos!M512,IF(Ingresar_Datos!$B$53="cm40",Ingresar_Datos!N512,IF(Ingresar_Datos!$B$53="cm100",Ingresar_Datos!O512,IF(Ingresar_Datos!$B$53="mm10",Ingresar_Datos!P512,IF(Ingresar_Datos!$B$53="mm40",Ingresar_Datos!Q512,IF(Ingresar_Datos!$B$53="mm100",Ingresar_Datos!R512,"Conv.Inválida"))))))</f>
        <v>109.87200000000001</v>
      </c>
      <c r="G129" s="116">
        <f>IF(Ingresar_Datos!$B$53="cm10",Ingresar_Datos!M612,IF(Ingresar_Datos!$B$53="cm40",Ingresar_Datos!N612,IF(Ingresar_Datos!$B$53="cm100",Ingresar_Datos!O612,IF(Ingresar_Datos!$B$53="mm10",Ingresar_Datos!P612,IF(Ingresar_Datos!$B$53="mm40",Ingresar_Datos!Q612,IF(Ingresar_Datos!$B$53="mm100",Ingresar_Datos!R612,"Conv.Inválida"))))))</f>
        <v>93.744000000000014</v>
      </c>
      <c r="H129" s="116">
        <f>IF(Ingresar_Datos!$B$53="cm10",Ingresar_Datos!M712,IF(Ingresar_Datos!$B$53="cm40",Ingresar_Datos!N712,IF(Ingresar_Datos!$B$53="cm100",Ingresar_Datos!O712,IF(Ingresar_Datos!$B$53="mm10",Ingresar_Datos!P712,IF(Ingresar_Datos!$B$53="mm40",Ingresar_Datos!Q712,IF(Ingresar_Datos!$B$53="mm100",Ingresar_Datos!R712,"Conv.Inválida"))))))</f>
        <v>102.81600000000002</v>
      </c>
      <c r="I129" s="116">
        <f>IF(Ingresar_Datos!$B$53="cm10",Ingresar_Datos!M812,IF(Ingresar_Datos!$B$53="cm40",Ingresar_Datos!N812,IF(Ingresar_Datos!$B$53="cm100",Ingresar_Datos!O812,IF(Ingresar_Datos!$B$53="mm10",Ingresar_Datos!P812,IF(Ingresar_Datos!$B$53="mm40",Ingresar_Datos!Q812,IF(Ingresar_Datos!$B$53="mm100",Ingresar_Datos!R812,"Conv.Inválida"))))))</f>
        <v>96.768000000000001</v>
      </c>
      <c r="J129" s="116" t="str">
        <f>IF(Ingresar_Datos!$B$53="cm10",Ingresar_Datos!M912,IF(Ingresar_Datos!$B$53="cm40",Ingresar_Datos!N912,IF(Ingresar_Datos!$B$53="cm100",Ingresar_Datos!O912,IF(Ingresar_Datos!$B$53="mm10",Ingresar_Datos!P912,IF(Ingresar_Datos!$B$53="mm40",Ingresar_Datos!Q912,IF(Ingresar_Datos!$B$53="mm100",Ingresar_Datos!R912,"Conv.Inválida"))))))</f>
        <v/>
      </c>
      <c r="K129" s="116" t="str">
        <f>IF(Ingresar_Datos!$B$53="cm10",Ingresar_Datos!M1012,IF(Ingresar_Datos!$B$53="cm40",Ingresar_Datos!N1012,IF(Ingresar_Datos!$B$53="cm100",Ingresar_Datos!O1012,IF(Ingresar_Datos!$B$53="mm10",Ingresar_Datos!P1012,IF(Ingresar_Datos!$B$53="mm40",Ingresar_Datos!Q1012,IF(Ingresar_Datos!$B$53="mm100",Ingresar_Datos!R1012,"Conv.Inválida"))))))</f>
        <v/>
      </c>
    </row>
    <row r="130" spans="2:11" x14ac:dyDescent="0.3">
      <c r="B130" s="116">
        <f>IF(Ingresar_Datos!$B$53="cm10",Ingresar_Datos!M113,IF(Ingresar_Datos!$B$53="cm40",Ingresar_Datos!N113,IF(Ingresar_Datos!$B$53="cm100",Ingresar_Datos!O113,IF(Ingresar_Datos!$B$53="mm10",Ingresar_Datos!P113,IF(Ingresar_Datos!$B$53="mm40",Ingresar_Datos!Q113,IF(Ingresar_Datos!$B$53="mm100",Ingresar_Datos!R113,"Conv.Inválida"))))))</f>
        <v>119.952</v>
      </c>
      <c r="C130" s="116">
        <f>IF(Ingresar_Datos!$B$53="cm10",Ingresar_Datos!M213,IF(Ingresar_Datos!$B$53="cm40",Ingresar_Datos!N213,IF(Ingresar_Datos!$B$53="cm100",Ingresar_Datos!O213,IF(Ingresar_Datos!$B$53="mm10",Ingresar_Datos!P213,IF(Ingresar_Datos!$B$53="mm40",Ingresar_Datos!Q213,IF(Ingresar_Datos!$B$53="mm100",Ingresar_Datos!R213,"Conv.Inválida"))))))</f>
        <v>122.97599999999998</v>
      </c>
      <c r="D130" s="116">
        <f>IF(Ingresar_Datos!$B$53="cm10",Ingresar_Datos!M313,IF(Ingresar_Datos!$B$53="cm40",Ingresar_Datos!N313,IF(Ingresar_Datos!$B$53="cm100",Ingresar_Datos!O313,IF(Ingresar_Datos!$B$53="mm10",Ingresar_Datos!P313,IF(Ingresar_Datos!$B$53="mm40",Ingresar_Datos!Q313,IF(Ingresar_Datos!$B$53="mm100",Ingresar_Datos!R313,"Conv.Inválida"))))))</f>
        <v>109.494</v>
      </c>
      <c r="E130" s="116">
        <f>IF(Ingresar_Datos!$B$53="cm10",Ingresar_Datos!M413,IF(Ingresar_Datos!$B$53="cm40",Ingresar_Datos!N413,IF(Ingresar_Datos!$B$53="cm100",Ingresar_Datos!O413,IF(Ingresar_Datos!$B$53="mm10",Ingresar_Datos!P413,IF(Ingresar_Datos!$B$53="mm40",Ingresar_Datos!Q413,IF(Ingresar_Datos!$B$53="mm100",Ingresar_Datos!R413,"Conv.Inválida"))))))</f>
        <v>99.036000000000001</v>
      </c>
      <c r="F130" s="116">
        <f>IF(Ingresar_Datos!$B$53="cm10",Ingresar_Datos!M513,IF(Ingresar_Datos!$B$53="cm40",Ingresar_Datos!N513,IF(Ingresar_Datos!$B$53="cm100",Ingresar_Datos!O513,IF(Ingresar_Datos!$B$53="mm10",Ingresar_Datos!P513,IF(Ingresar_Datos!$B$53="mm40",Ingresar_Datos!Q513,IF(Ingresar_Datos!$B$53="mm100",Ingresar_Datos!R513,"Conv.Inválida"))))))</f>
        <v>109.87200000000001</v>
      </c>
      <c r="G130" s="116">
        <f>IF(Ingresar_Datos!$B$53="cm10",Ingresar_Datos!M613,IF(Ingresar_Datos!$B$53="cm40",Ingresar_Datos!N613,IF(Ingresar_Datos!$B$53="cm100",Ingresar_Datos!O613,IF(Ingresar_Datos!$B$53="mm10",Ingresar_Datos!P613,IF(Ingresar_Datos!$B$53="mm40",Ingresar_Datos!Q613,IF(Ingresar_Datos!$B$53="mm100",Ingresar_Datos!R613,"Conv.Inválida"))))))</f>
        <v>93.744000000000014</v>
      </c>
      <c r="H130" s="116">
        <f>IF(Ingresar_Datos!$B$53="cm10",Ingresar_Datos!M713,IF(Ingresar_Datos!$B$53="cm40",Ingresar_Datos!N713,IF(Ingresar_Datos!$B$53="cm100",Ingresar_Datos!O713,IF(Ingresar_Datos!$B$53="mm10",Ingresar_Datos!P713,IF(Ingresar_Datos!$B$53="mm40",Ingresar_Datos!Q713,IF(Ingresar_Datos!$B$53="mm100",Ingresar_Datos!R713,"Conv.Inválida"))))))</f>
        <v>106.848</v>
      </c>
      <c r="I130" s="116">
        <f>IF(Ingresar_Datos!$B$53="cm10",Ingresar_Datos!M813,IF(Ingresar_Datos!$B$53="cm40",Ingresar_Datos!N813,IF(Ingresar_Datos!$B$53="cm100",Ingresar_Datos!O813,IF(Ingresar_Datos!$B$53="mm10",Ingresar_Datos!P813,IF(Ingresar_Datos!$B$53="mm40",Ingresar_Datos!Q813,IF(Ingresar_Datos!$B$53="mm100",Ingresar_Datos!R813,"Conv.Inválida"))))))</f>
        <v>96.768000000000001</v>
      </c>
      <c r="J130" s="116" t="str">
        <f>IF(Ingresar_Datos!$B$53="cm10",Ingresar_Datos!M913,IF(Ingresar_Datos!$B$53="cm40",Ingresar_Datos!N913,IF(Ingresar_Datos!$B$53="cm100",Ingresar_Datos!O913,IF(Ingresar_Datos!$B$53="mm10",Ingresar_Datos!P913,IF(Ingresar_Datos!$B$53="mm40",Ingresar_Datos!Q913,IF(Ingresar_Datos!$B$53="mm100",Ingresar_Datos!R913,"Conv.Inválida"))))))</f>
        <v/>
      </c>
      <c r="K130" s="116" t="str">
        <f>IF(Ingresar_Datos!$B$53="cm10",Ingresar_Datos!M1013,IF(Ingresar_Datos!$B$53="cm40",Ingresar_Datos!N1013,IF(Ingresar_Datos!$B$53="cm100",Ingresar_Datos!O1013,IF(Ingresar_Datos!$B$53="mm10",Ingresar_Datos!P1013,IF(Ingresar_Datos!$B$53="mm40",Ingresar_Datos!Q1013,IF(Ingresar_Datos!$B$53="mm100",Ingresar_Datos!R1013,"Conv.Inválida"))))))</f>
        <v/>
      </c>
    </row>
    <row r="131" spans="2:11" x14ac:dyDescent="0.3">
      <c r="B131" s="116">
        <f>IF(Ingresar_Datos!$B$53="cm10",Ingresar_Datos!M114,IF(Ingresar_Datos!$B$53="cm40",Ingresar_Datos!N114,IF(Ingresar_Datos!$B$53="cm100",Ingresar_Datos!O114,IF(Ingresar_Datos!$B$53="mm10",Ingresar_Datos!P114,IF(Ingresar_Datos!$B$53="mm40",Ingresar_Datos!Q114,IF(Ingresar_Datos!$B$53="mm100",Ingresar_Datos!R114,"Conv.Inválida"))))))</f>
        <v>122.97599999999998</v>
      </c>
      <c r="C131" s="116">
        <f>IF(Ingresar_Datos!$B$53="cm10",Ingresar_Datos!M214,IF(Ingresar_Datos!$B$53="cm40",Ingresar_Datos!N214,IF(Ingresar_Datos!$B$53="cm100",Ingresar_Datos!O214,IF(Ingresar_Datos!$B$53="mm10",Ingresar_Datos!P214,IF(Ingresar_Datos!$B$53="mm40",Ingresar_Datos!Q214,IF(Ingresar_Datos!$B$53="mm100",Ingresar_Datos!R214,"Conv.Inválida"))))))</f>
        <v>123.98399999999999</v>
      </c>
      <c r="D131" s="116">
        <f>IF(Ingresar_Datos!$B$53="cm10",Ingresar_Datos!M314,IF(Ingresar_Datos!$B$53="cm40",Ingresar_Datos!N314,IF(Ingresar_Datos!$B$53="cm100",Ingresar_Datos!O314,IF(Ingresar_Datos!$B$53="mm10",Ingresar_Datos!P314,IF(Ingresar_Datos!$B$53="mm40",Ingresar_Datos!Q314,IF(Ingresar_Datos!$B$53="mm100",Ingresar_Datos!R314,"Conv.Inválida"))))))</f>
        <v>110.88000000000002</v>
      </c>
      <c r="E131" s="116">
        <f>IF(Ingresar_Datos!$B$53="cm10",Ingresar_Datos!M414,IF(Ingresar_Datos!$B$53="cm40",Ingresar_Datos!N414,IF(Ingresar_Datos!$B$53="cm100",Ingresar_Datos!O414,IF(Ingresar_Datos!$B$53="mm10",Ingresar_Datos!P414,IF(Ingresar_Datos!$B$53="mm40",Ingresar_Datos!Q414,IF(Ingresar_Datos!$B$53="mm100",Ingresar_Datos!R414,"Conv.Inválida"))))))</f>
        <v>99.792000000000002</v>
      </c>
      <c r="F131" s="116">
        <f>IF(Ingresar_Datos!$B$53="cm10",Ingresar_Datos!M514,IF(Ingresar_Datos!$B$53="cm40",Ingresar_Datos!N514,IF(Ingresar_Datos!$B$53="cm100",Ingresar_Datos!O514,IF(Ingresar_Datos!$B$53="mm10",Ingresar_Datos!P514,IF(Ingresar_Datos!$B$53="mm40",Ingresar_Datos!Q514,IF(Ingresar_Datos!$B$53="mm100",Ingresar_Datos!R514,"Conv.Inválida"))))))</f>
        <v>109.87200000000001</v>
      </c>
      <c r="G131" s="116">
        <f>IF(Ingresar_Datos!$B$53="cm10",Ingresar_Datos!M614,IF(Ingresar_Datos!$B$53="cm40",Ingresar_Datos!N614,IF(Ingresar_Datos!$B$53="cm100",Ingresar_Datos!O614,IF(Ingresar_Datos!$B$53="mm10",Ingresar_Datos!P614,IF(Ingresar_Datos!$B$53="mm40",Ingresar_Datos!Q614,IF(Ingresar_Datos!$B$53="mm100",Ingresar_Datos!R614,"Conv.Inválida"))))))</f>
        <v>93.744000000000014</v>
      </c>
      <c r="H131" s="116">
        <f>IF(Ingresar_Datos!$B$53="cm10",Ingresar_Datos!M714,IF(Ingresar_Datos!$B$53="cm40",Ingresar_Datos!N714,IF(Ingresar_Datos!$B$53="cm100",Ingresar_Datos!O714,IF(Ingresar_Datos!$B$53="mm10",Ingresar_Datos!P714,IF(Ingresar_Datos!$B$53="mm40",Ingresar_Datos!Q714,IF(Ingresar_Datos!$B$53="mm100",Ingresar_Datos!R714,"Conv.Inválida"))))))</f>
        <v>106.848</v>
      </c>
      <c r="I131" s="116">
        <f>IF(Ingresar_Datos!$B$53="cm10",Ingresar_Datos!M814,IF(Ingresar_Datos!$B$53="cm40",Ingresar_Datos!N814,IF(Ingresar_Datos!$B$53="cm100",Ingresar_Datos!O814,IF(Ingresar_Datos!$B$53="mm10",Ingresar_Datos!P814,IF(Ingresar_Datos!$B$53="mm40",Ingresar_Datos!Q814,IF(Ingresar_Datos!$B$53="mm100",Ingresar_Datos!R814,"Conv.Inválida"))))))</f>
        <v>99.036000000000001</v>
      </c>
      <c r="J131" s="116" t="str">
        <f>IF(Ingresar_Datos!$B$53="cm10",Ingresar_Datos!M914,IF(Ingresar_Datos!$B$53="cm40",Ingresar_Datos!N914,IF(Ingresar_Datos!$B$53="cm100",Ingresar_Datos!O914,IF(Ingresar_Datos!$B$53="mm10",Ingresar_Datos!P914,IF(Ingresar_Datos!$B$53="mm40",Ingresar_Datos!Q914,IF(Ingresar_Datos!$B$53="mm100",Ingresar_Datos!R914,"Conv.Inválida"))))))</f>
        <v/>
      </c>
      <c r="K131" s="116" t="str">
        <f>IF(Ingresar_Datos!$B$53="cm10",Ingresar_Datos!M1014,IF(Ingresar_Datos!$B$53="cm40",Ingresar_Datos!N1014,IF(Ingresar_Datos!$B$53="cm100",Ingresar_Datos!O1014,IF(Ingresar_Datos!$B$53="mm10",Ingresar_Datos!P1014,IF(Ingresar_Datos!$B$53="mm40",Ingresar_Datos!Q1014,IF(Ingresar_Datos!$B$53="mm100",Ingresar_Datos!R1014,"Conv.Inválida"))))))</f>
        <v/>
      </c>
    </row>
    <row r="132" spans="2:11" x14ac:dyDescent="0.3">
      <c r="B132" s="116">
        <f>IF(Ingresar_Datos!$B$53="cm10",Ingresar_Datos!M115,IF(Ingresar_Datos!$B$53="cm40",Ingresar_Datos!N115,IF(Ingresar_Datos!$B$53="cm100",Ingresar_Datos!O115,IF(Ingresar_Datos!$B$53="mm10",Ingresar_Datos!P115,IF(Ingresar_Datos!$B$53="mm40",Ingresar_Datos!Q115,IF(Ingresar_Datos!$B$53="mm100",Ingresar_Datos!R115,"Conv.Inválida"))))))</f>
        <v>127.00800000000001</v>
      </c>
      <c r="C132" s="116">
        <f>IF(Ingresar_Datos!$B$53="cm10",Ingresar_Datos!M215,IF(Ingresar_Datos!$B$53="cm40",Ingresar_Datos!N215,IF(Ingresar_Datos!$B$53="cm100",Ingresar_Datos!O215,IF(Ingresar_Datos!$B$53="mm10",Ingresar_Datos!P215,IF(Ingresar_Datos!$B$53="mm40",Ingresar_Datos!Q215,IF(Ingresar_Datos!$B$53="mm100",Ingresar_Datos!R215,"Conv.Inválida"))))))</f>
        <v>130.03200000000001</v>
      </c>
      <c r="D132" s="116">
        <f>IF(Ingresar_Datos!$B$53="cm10",Ingresar_Datos!M315,IF(Ingresar_Datos!$B$53="cm40",Ingresar_Datos!N315,IF(Ingresar_Datos!$B$53="cm100",Ingresar_Datos!O315,IF(Ingresar_Datos!$B$53="mm10",Ingresar_Datos!P315,IF(Ingresar_Datos!$B$53="mm40",Ingresar_Datos!Q315,IF(Ingresar_Datos!$B$53="mm100",Ingresar_Datos!R315,"Conv.Inválida"))))))</f>
        <v>116.928</v>
      </c>
      <c r="E132" s="116">
        <f>IF(Ingresar_Datos!$B$53="cm10",Ingresar_Datos!M415,IF(Ingresar_Datos!$B$53="cm40",Ingresar_Datos!N415,IF(Ingresar_Datos!$B$53="cm100",Ingresar_Datos!O415,IF(Ingresar_Datos!$B$53="mm10",Ingresar_Datos!P415,IF(Ingresar_Datos!$B$53="mm40",Ingresar_Datos!Q415,IF(Ingresar_Datos!$B$53="mm100",Ingresar_Datos!R415,"Conv.Inválida"))))))</f>
        <v>99.792000000000002</v>
      </c>
      <c r="F132" s="116">
        <f>IF(Ingresar_Datos!$B$53="cm10",Ingresar_Datos!M515,IF(Ingresar_Datos!$B$53="cm40",Ingresar_Datos!N515,IF(Ingresar_Datos!$B$53="cm100",Ingresar_Datos!O515,IF(Ingresar_Datos!$B$53="mm10",Ingresar_Datos!P515,IF(Ingresar_Datos!$B$53="mm40",Ingresar_Datos!Q515,IF(Ingresar_Datos!$B$53="mm100",Ingresar_Datos!R515,"Conv.Inválida"))))))</f>
        <v>109.87200000000001</v>
      </c>
      <c r="G132" s="116">
        <f>IF(Ingresar_Datos!$B$53="cm10",Ingresar_Datos!M615,IF(Ingresar_Datos!$B$53="cm40",Ingresar_Datos!N615,IF(Ingresar_Datos!$B$53="cm100",Ingresar_Datos!O615,IF(Ingresar_Datos!$B$53="mm10",Ingresar_Datos!P615,IF(Ingresar_Datos!$B$53="mm40",Ingresar_Datos!Q615,IF(Ingresar_Datos!$B$53="mm100",Ingresar_Datos!R615,"Conv.Inválida"))))))</f>
        <v>93.744000000000014</v>
      </c>
      <c r="H132" s="116">
        <f>IF(Ingresar_Datos!$B$53="cm10",Ingresar_Datos!M715,IF(Ingresar_Datos!$B$53="cm40",Ingresar_Datos!N715,IF(Ingresar_Datos!$B$53="cm100",Ingresar_Datos!O715,IF(Ingresar_Datos!$B$53="mm10",Ingresar_Datos!P715,IF(Ingresar_Datos!$B$53="mm40",Ingresar_Datos!Q715,IF(Ingresar_Datos!$B$53="mm100",Ingresar_Datos!R715,"Conv.Inválida"))))))</f>
        <v>109.87200000000001</v>
      </c>
      <c r="I132" s="116">
        <f>IF(Ingresar_Datos!$B$53="cm10",Ingresar_Datos!M815,IF(Ingresar_Datos!$B$53="cm40",Ingresar_Datos!N815,IF(Ingresar_Datos!$B$53="cm100",Ingresar_Datos!O815,IF(Ingresar_Datos!$B$53="mm10",Ingresar_Datos!P815,IF(Ingresar_Datos!$B$53="mm40",Ingresar_Datos!Q815,IF(Ingresar_Datos!$B$53="mm100",Ingresar_Datos!R815,"Conv.Inválida"))))))</f>
        <v>99.792000000000002</v>
      </c>
      <c r="J132" s="116" t="str">
        <f>IF(Ingresar_Datos!$B$53="cm10",Ingresar_Datos!M915,IF(Ingresar_Datos!$B$53="cm40",Ingresar_Datos!N915,IF(Ingresar_Datos!$B$53="cm100",Ingresar_Datos!O915,IF(Ingresar_Datos!$B$53="mm10",Ingresar_Datos!P915,IF(Ingresar_Datos!$B$53="mm40",Ingresar_Datos!Q915,IF(Ingresar_Datos!$B$53="mm100",Ingresar_Datos!R915,"Conv.Inválida"))))))</f>
        <v/>
      </c>
      <c r="K132" s="116" t="str">
        <f>IF(Ingresar_Datos!$B$53="cm10",Ingresar_Datos!M1015,IF(Ingresar_Datos!$B$53="cm40",Ingresar_Datos!N1015,IF(Ingresar_Datos!$B$53="cm100",Ingresar_Datos!O1015,IF(Ingresar_Datos!$B$53="mm10",Ingresar_Datos!P1015,IF(Ingresar_Datos!$B$53="mm40",Ingresar_Datos!Q1015,IF(Ingresar_Datos!$B$53="mm100",Ingresar_Datos!R1015,"Conv.Inválida"))))))</f>
        <v/>
      </c>
    </row>
    <row r="133" spans="2:11" x14ac:dyDescent="0.3">
      <c r="B133" s="116">
        <f>IF(Ingresar_Datos!$B$53="cm10",Ingresar_Datos!M116,IF(Ingresar_Datos!$B$53="cm40",Ingresar_Datos!N116,IF(Ingresar_Datos!$B$53="cm100",Ingresar_Datos!O116,IF(Ingresar_Datos!$B$53="mm10",Ingresar_Datos!P116,IF(Ingresar_Datos!$B$53="mm40",Ingresar_Datos!Q116,IF(Ingresar_Datos!$B$53="mm100",Ingresar_Datos!R116,"Conv.Inválida"))))))</f>
        <v>127.00800000000001</v>
      </c>
      <c r="C133" s="116">
        <f>IF(Ingresar_Datos!$B$53="cm10",Ingresar_Datos!M216,IF(Ingresar_Datos!$B$53="cm40",Ingresar_Datos!N216,IF(Ingresar_Datos!$B$53="cm100",Ingresar_Datos!O216,IF(Ingresar_Datos!$B$53="mm10",Ingresar_Datos!P216,IF(Ingresar_Datos!$B$53="mm40",Ingresar_Datos!Q216,IF(Ingresar_Datos!$B$53="mm100",Ingresar_Datos!R216,"Conv.Inválida"))))))</f>
        <v>130.03200000000001</v>
      </c>
      <c r="D133" s="116">
        <f>IF(Ingresar_Datos!$B$53="cm10",Ingresar_Datos!M316,IF(Ingresar_Datos!$B$53="cm40",Ingresar_Datos!N316,IF(Ingresar_Datos!$B$53="cm100",Ingresar_Datos!O316,IF(Ingresar_Datos!$B$53="mm10",Ingresar_Datos!P316,IF(Ingresar_Datos!$B$53="mm40",Ingresar_Datos!Q316,IF(Ingresar_Datos!$B$53="mm100",Ingresar_Datos!R316,"Conv.Inválida"))))))</f>
        <v>117.43200000000002</v>
      </c>
      <c r="E133" s="116">
        <f>IF(Ingresar_Datos!$B$53="cm10",Ingresar_Datos!M416,IF(Ingresar_Datos!$B$53="cm40",Ingresar_Datos!N416,IF(Ingresar_Datos!$B$53="cm100",Ingresar_Datos!O416,IF(Ingresar_Datos!$B$53="mm10",Ingresar_Datos!P416,IF(Ingresar_Datos!$B$53="mm40",Ingresar_Datos!Q416,IF(Ingresar_Datos!$B$53="mm100",Ingresar_Datos!R416,"Conv.Inválida"))))))</f>
        <v>100.8</v>
      </c>
      <c r="F133" s="116">
        <f>IF(Ingresar_Datos!$B$53="cm10",Ingresar_Datos!M516,IF(Ingresar_Datos!$B$53="cm40",Ingresar_Datos!N516,IF(Ingresar_Datos!$B$53="cm100",Ingresar_Datos!O516,IF(Ingresar_Datos!$B$53="mm10",Ingresar_Datos!P516,IF(Ingresar_Datos!$B$53="mm40",Ingresar_Datos!Q516,IF(Ingresar_Datos!$B$53="mm100",Ingresar_Datos!R516,"Conv.Inválida"))))))</f>
        <v>112.89600000000002</v>
      </c>
      <c r="G133" s="116">
        <f>IF(Ingresar_Datos!$B$53="cm10",Ingresar_Datos!M616,IF(Ingresar_Datos!$B$53="cm40",Ingresar_Datos!N616,IF(Ingresar_Datos!$B$53="cm100",Ingresar_Datos!O616,IF(Ingresar_Datos!$B$53="mm10",Ingresar_Datos!P616,IF(Ingresar_Datos!$B$53="mm40",Ingresar_Datos!Q616,IF(Ingresar_Datos!$B$53="mm100",Ingresar_Datos!R616,"Conv.Inválida"))))))</f>
        <v>96.768000000000001</v>
      </c>
      <c r="H133" s="116">
        <f>IF(Ingresar_Datos!$B$53="cm10",Ingresar_Datos!M716,IF(Ingresar_Datos!$B$53="cm40",Ingresar_Datos!N716,IF(Ingresar_Datos!$B$53="cm100",Ingresar_Datos!O716,IF(Ingresar_Datos!$B$53="mm10",Ingresar_Datos!P716,IF(Ingresar_Datos!$B$53="mm40",Ingresar_Datos!Q716,IF(Ingresar_Datos!$B$53="mm100",Ingresar_Datos!R716,"Conv.Inválida"))))))</f>
        <v>109.87200000000001</v>
      </c>
      <c r="I133" s="116">
        <f>IF(Ingresar_Datos!$B$53="cm10",Ingresar_Datos!M816,IF(Ingresar_Datos!$B$53="cm40",Ingresar_Datos!N816,IF(Ingresar_Datos!$B$53="cm100",Ingresar_Datos!O816,IF(Ingresar_Datos!$B$53="mm10",Ingresar_Datos!P816,IF(Ingresar_Datos!$B$53="mm40",Ingresar_Datos!Q816,IF(Ingresar_Datos!$B$53="mm100",Ingresar_Datos!R816,"Conv.Inválida"))))))</f>
        <v>99.792000000000002</v>
      </c>
      <c r="J133" s="116" t="str">
        <f>IF(Ingresar_Datos!$B$53="cm10",Ingresar_Datos!M916,IF(Ingresar_Datos!$B$53="cm40",Ingresar_Datos!N916,IF(Ingresar_Datos!$B$53="cm100",Ingresar_Datos!O916,IF(Ingresar_Datos!$B$53="mm10",Ingresar_Datos!P916,IF(Ingresar_Datos!$B$53="mm40",Ingresar_Datos!Q916,IF(Ingresar_Datos!$B$53="mm100",Ingresar_Datos!R916,"Conv.Inválida"))))))</f>
        <v/>
      </c>
      <c r="K133" s="116" t="str">
        <f>IF(Ingresar_Datos!$B$53="cm10",Ingresar_Datos!M1016,IF(Ingresar_Datos!$B$53="cm40",Ingresar_Datos!N1016,IF(Ingresar_Datos!$B$53="cm100",Ingresar_Datos!O1016,IF(Ingresar_Datos!$B$53="mm10",Ingresar_Datos!P1016,IF(Ingresar_Datos!$B$53="mm40",Ingresar_Datos!Q1016,IF(Ingresar_Datos!$B$53="mm100",Ingresar_Datos!R1016,"Conv.Inválida"))))))</f>
        <v/>
      </c>
    </row>
    <row r="134" spans="2:11" x14ac:dyDescent="0.3">
      <c r="B134" s="116">
        <f>IF(Ingresar_Datos!$B$53="cm10",Ingresar_Datos!M117,IF(Ingresar_Datos!$B$53="cm40",Ingresar_Datos!N117,IF(Ingresar_Datos!$B$53="cm100",Ingresar_Datos!O117,IF(Ingresar_Datos!$B$53="mm10",Ingresar_Datos!P117,IF(Ingresar_Datos!$B$53="mm40",Ingresar_Datos!Q117,IF(Ingresar_Datos!$B$53="mm100",Ingresar_Datos!R117,"Conv.Inválida"))))))</f>
        <v>130.03200000000001</v>
      </c>
      <c r="C134" s="116">
        <f>IF(Ingresar_Datos!$B$53="cm10",Ingresar_Datos!M217,IF(Ingresar_Datos!$B$53="cm40",Ingresar_Datos!N217,IF(Ingresar_Datos!$B$53="cm100",Ingresar_Datos!O217,IF(Ingresar_Datos!$B$53="mm10",Ingresar_Datos!P217,IF(Ingresar_Datos!$B$53="mm40",Ingresar_Datos!Q217,IF(Ingresar_Datos!$B$53="mm100",Ingresar_Datos!R217,"Conv.Inválida"))))))</f>
        <v>130.03200000000001</v>
      </c>
      <c r="D134" s="116">
        <f>IF(Ingresar_Datos!$B$53="cm10",Ingresar_Datos!M317,IF(Ingresar_Datos!$B$53="cm40",Ingresar_Datos!N317,IF(Ingresar_Datos!$B$53="cm100",Ingresar_Datos!O317,IF(Ingresar_Datos!$B$53="mm10",Ingresar_Datos!P317,IF(Ingresar_Datos!$B$53="mm40",Ingresar_Datos!Q317,IF(Ingresar_Datos!$B$53="mm100",Ingresar_Datos!R317,"Conv.Inválida"))))))</f>
        <v>120.58200000000002</v>
      </c>
      <c r="E134" s="116">
        <f>IF(Ingresar_Datos!$B$53="cm10",Ingresar_Datos!M417,IF(Ingresar_Datos!$B$53="cm40",Ingresar_Datos!N417,IF(Ingresar_Datos!$B$53="cm100",Ingresar_Datos!O417,IF(Ingresar_Datos!$B$53="mm10",Ingresar_Datos!P417,IF(Ingresar_Datos!$B$53="mm40",Ingresar_Datos!Q417,IF(Ingresar_Datos!$B$53="mm100",Ingresar_Datos!R417,"Conv.Inválida"))))))</f>
        <v>103.824</v>
      </c>
      <c r="F134" s="116">
        <f>IF(Ingresar_Datos!$B$53="cm10",Ingresar_Datos!M517,IF(Ingresar_Datos!$B$53="cm40",Ingresar_Datos!N517,IF(Ingresar_Datos!$B$53="cm100",Ingresar_Datos!O517,IF(Ingresar_Datos!$B$53="mm10",Ingresar_Datos!P517,IF(Ingresar_Datos!$B$53="mm40",Ingresar_Datos!Q517,IF(Ingresar_Datos!$B$53="mm100",Ingresar_Datos!R517,"Conv.Inválida"))))))</f>
        <v>112.89600000000002</v>
      </c>
      <c r="G134" s="116">
        <f>IF(Ingresar_Datos!$B$53="cm10",Ingresar_Datos!M617,IF(Ingresar_Datos!$B$53="cm40",Ingresar_Datos!N617,IF(Ingresar_Datos!$B$53="cm100",Ingresar_Datos!O617,IF(Ingresar_Datos!$B$53="mm10",Ingresar_Datos!P617,IF(Ingresar_Datos!$B$53="mm40",Ingresar_Datos!Q617,IF(Ingresar_Datos!$B$53="mm100",Ingresar_Datos!R617,"Conv.Inválida"))))))</f>
        <v>96.768000000000001</v>
      </c>
      <c r="H134" s="116">
        <f>IF(Ingresar_Datos!$B$53="cm10",Ingresar_Datos!M717,IF(Ingresar_Datos!$B$53="cm40",Ingresar_Datos!N717,IF(Ingresar_Datos!$B$53="cm100",Ingresar_Datos!O717,IF(Ingresar_Datos!$B$53="mm10",Ingresar_Datos!P717,IF(Ingresar_Datos!$B$53="mm40",Ingresar_Datos!Q717,IF(Ingresar_Datos!$B$53="mm100",Ingresar_Datos!R717,"Conv.Inválida"))))))</f>
        <v>110.88000000000002</v>
      </c>
      <c r="I134" s="116">
        <f>IF(Ingresar_Datos!$B$53="cm10",Ingresar_Datos!M817,IF(Ingresar_Datos!$B$53="cm40",Ingresar_Datos!N817,IF(Ingresar_Datos!$B$53="cm100",Ingresar_Datos!O817,IF(Ingresar_Datos!$B$53="mm10",Ingresar_Datos!P817,IF(Ingresar_Datos!$B$53="mm40",Ingresar_Datos!Q817,IF(Ingresar_Datos!$B$53="mm100",Ingresar_Datos!R817,"Conv.Inválida"))))))</f>
        <v>100.8</v>
      </c>
      <c r="J134" s="116" t="str">
        <f>IF(Ingresar_Datos!$B$53="cm10",Ingresar_Datos!M917,IF(Ingresar_Datos!$B$53="cm40",Ingresar_Datos!N917,IF(Ingresar_Datos!$B$53="cm100",Ingresar_Datos!O917,IF(Ingresar_Datos!$B$53="mm10",Ingresar_Datos!P917,IF(Ingresar_Datos!$B$53="mm40",Ingresar_Datos!Q917,IF(Ingresar_Datos!$B$53="mm100",Ingresar_Datos!R917,"Conv.Inválida"))))))</f>
        <v/>
      </c>
      <c r="K134" s="116" t="str">
        <f>IF(Ingresar_Datos!$B$53="cm10",Ingresar_Datos!M1017,IF(Ingresar_Datos!$B$53="cm40",Ingresar_Datos!N1017,IF(Ingresar_Datos!$B$53="cm100",Ingresar_Datos!O1017,IF(Ingresar_Datos!$B$53="mm10",Ingresar_Datos!P1017,IF(Ingresar_Datos!$B$53="mm40",Ingresar_Datos!Q1017,IF(Ingresar_Datos!$B$53="mm100",Ingresar_Datos!R1017,"Conv.Inválida"))))))</f>
        <v/>
      </c>
    </row>
    <row r="135" spans="2:11" x14ac:dyDescent="0.3">
      <c r="B135" s="116">
        <f>IF(Ingresar_Datos!$B$53="cm10",Ingresar_Datos!M118,IF(Ingresar_Datos!$B$53="cm40",Ingresar_Datos!N118,IF(Ingresar_Datos!$B$53="cm100",Ingresar_Datos!O118,IF(Ingresar_Datos!$B$53="mm10",Ingresar_Datos!P118,IF(Ingresar_Datos!$B$53="mm40",Ingresar_Datos!Q118,IF(Ingresar_Datos!$B$53="mm100",Ingresar_Datos!R118,"Conv.Inválida"))))))</f>
        <v>131.92200000000003</v>
      </c>
      <c r="C135" s="116">
        <f>IF(Ingresar_Datos!$B$53="cm10",Ingresar_Datos!M218,IF(Ingresar_Datos!$B$53="cm40",Ingresar_Datos!N218,IF(Ingresar_Datos!$B$53="cm100",Ingresar_Datos!O218,IF(Ingresar_Datos!$B$53="mm10",Ingresar_Datos!P218,IF(Ingresar_Datos!$B$53="mm40",Ingresar_Datos!Q218,IF(Ingresar_Datos!$B$53="mm100",Ingresar_Datos!R218,"Conv.Inválida"))))))</f>
        <v>133.05600000000001</v>
      </c>
      <c r="D135" s="116">
        <f>IF(Ingresar_Datos!$B$53="cm10",Ingresar_Datos!M318,IF(Ingresar_Datos!$B$53="cm40",Ingresar_Datos!N318,IF(Ingresar_Datos!$B$53="cm100",Ingresar_Datos!O318,IF(Ingresar_Datos!$B$53="mm10",Ingresar_Datos!P318,IF(Ingresar_Datos!$B$53="mm40",Ingresar_Datos!Q318,IF(Ingresar_Datos!$B$53="mm100",Ingresar_Datos!R318,"Conv.Inválida"))))))</f>
        <v>127.00800000000001</v>
      </c>
      <c r="E135" s="116">
        <f>IF(Ingresar_Datos!$B$53="cm10",Ingresar_Datos!M418,IF(Ingresar_Datos!$B$53="cm40",Ingresar_Datos!N418,IF(Ingresar_Datos!$B$53="cm100",Ingresar_Datos!O418,IF(Ingresar_Datos!$B$53="mm10",Ingresar_Datos!P418,IF(Ingresar_Datos!$B$53="mm40",Ingresar_Datos!Q418,IF(Ingresar_Datos!$B$53="mm100",Ingresar_Datos!R418,"Conv.Inválida"))))))</f>
        <v>103.824</v>
      </c>
      <c r="F135" s="116">
        <f>IF(Ingresar_Datos!$B$53="cm10",Ingresar_Datos!M518,IF(Ingresar_Datos!$B$53="cm40",Ingresar_Datos!N518,IF(Ingresar_Datos!$B$53="cm100",Ingresar_Datos!O518,IF(Ingresar_Datos!$B$53="mm10",Ingresar_Datos!P518,IF(Ingresar_Datos!$B$53="mm40",Ingresar_Datos!Q518,IF(Ingresar_Datos!$B$53="mm100",Ingresar_Datos!R518,"Conv.Inválida"))))))</f>
        <v>112.89600000000002</v>
      </c>
      <c r="G135" s="116">
        <f>IF(Ingresar_Datos!$B$53="cm10",Ingresar_Datos!M618,IF(Ingresar_Datos!$B$53="cm40",Ingresar_Datos!N618,IF(Ingresar_Datos!$B$53="cm100",Ingresar_Datos!O618,IF(Ingresar_Datos!$B$53="mm10",Ingresar_Datos!P618,IF(Ingresar_Datos!$B$53="mm40",Ingresar_Datos!Q618,IF(Ingresar_Datos!$B$53="mm100",Ingresar_Datos!R618,"Conv.Inválida"))))))</f>
        <v>99.792000000000002</v>
      </c>
      <c r="H135" s="116">
        <f>IF(Ingresar_Datos!$B$53="cm10",Ingresar_Datos!M718,IF(Ingresar_Datos!$B$53="cm40",Ingresar_Datos!N718,IF(Ingresar_Datos!$B$53="cm100",Ingresar_Datos!O718,IF(Ingresar_Datos!$B$53="mm10",Ingresar_Datos!P718,IF(Ingresar_Datos!$B$53="mm40",Ingresar_Datos!Q718,IF(Ingresar_Datos!$B$53="mm100",Ingresar_Datos!R718,"Conv.Inválida"))))))</f>
        <v>110.88000000000002</v>
      </c>
      <c r="I135" s="116">
        <f>IF(Ingresar_Datos!$B$53="cm10",Ingresar_Datos!M818,IF(Ingresar_Datos!$B$53="cm40",Ingresar_Datos!N818,IF(Ingresar_Datos!$B$53="cm100",Ingresar_Datos!O818,IF(Ingresar_Datos!$B$53="mm10",Ingresar_Datos!P818,IF(Ingresar_Datos!$B$53="mm40",Ingresar_Datos!Q818,IF(Ingresar_Datos!$B$53="mm100",Ingresar_Datos!R818,"Conv.Inválida"))))))</f>
        <v>103.824</v>
      </c>
      <c r="J135" s="116" t="str">
        <f>IF(Ingresar_Datos!$B$53="cm10",Ingresar_Datos!M918,IF(Ingresar_Datos!$B$53="cm40",Ingresar_Datos!N918,IF(Ingresar_Datos!$B$53="cm100",Ingresar_Datos!O918,IF(Ingresar_Datos!$B$53="mm10",Ingresar_Datos!P918,IF(Ingresar_Datos!$B$53="mm40",Ingresar_Datos!Q918,IF(Ingresar_Datos!$B$53="mm100",Ingresar_Datos!R918,"Conv.Inválida"))))))</f>
        <v/>
      </c>
      <c r="K135" s="116" t="str">
        <f>IF(Ingresar_Datos!$B$53="cm10",Ingresar_Datos!M1018,IF(Ingresar_Datos!$B$53="cm40",Ingresar_Datos!N1018,IF(Ingresar_Datos!$B$53="cm100",Ingresar_Datos!O1018,IF(Ingresar_Datos!$B$53="mm10",Ingresar_Datos!P1018,IF(Ingresar_Datos!$B$53="mm40",Ingresar_Datos!Q1018,IF(Ingresar_Datos!$B$53="mm100",Ingresar_Datos!R1018,"Conv.Inválida"))))))</f>
        <v/>
      </c>
    </row>
    <row r="136" spans="2:11" x14ac:dyDescent="0.3">
      <c r="B136" s="116">
        <f>IF(Ingresar_Datos!$B$53="cm10",Ingresar_Datos!M119,IF(Ingresar_Datos!$B$53="cm40",Ingresar_Datos!N119,IF(Ingresar_Datos!$B$53="cm100",Ingresar_Datos!O119,IF(Ingresar_Datos!$B$53="mm10",Ingresar_Datos!P119,IF(Ingresar_Datos!$B$53="mm40",Ingresar_Datos!Q119,IF(Ingresar_Datos!$B$53="mm100",Ingresar_Datos!R119,"Conv.Inválida"))))))</f>
        <v>107.2512</v>
      </c>
      <c r="C136" s="116">
        <f>IF(Ingresar_Datos!$B$53="cm10",Ingresar_Datos!M219,IF(Ingresar_Datos!$B$53="cm40",Ingresar_Datos!N219,IF(Ingresar_Datos!$B$53="cm100",Ingresar_Datos!O219,IF(Ingresar_Datos!$B$53="mm10",Ingresar_Datos!P219,IF(Ingresar_Datos!$B$53="mm40",Ingresar_Datos!Q219,IF(Ingresar_Datos!$B$53="mm100",Ingresar_Datos!R219,"Conv.Inválida"))))))</f>
        <v>106.4448</v>
      </c>
      <c r="D136" s="116">
        <f>IF(Ingresar_Datos!$B$53="cm10",Ingresar_Datos!M319,IF(Ingresar_Datos!$B$53="cm40",Ingresar_Datos!N319,IF(Ingresar_Datos!$B$53="cm100",Ingresar_Datos!O319,IF(Ingresar_Datos!$B$53="mm10",Ingresar_Datos!P319,IF(Ingresar_Datos!$B$53="mm40",Ingresar_Datos!Q319,IF(Ingresar_Datos!$B$53="mm100",Ingresar_Datos!R319,"Conv.Inválida"))))))</f>
        <v>106.4448</v>
      </c>
      <c r="E136" s="116">
        <f>IF(Ingresar_Datos!$B$53="cm10",Ingresar_Datos!M419,IF(Ingresar_Datos!$B$53="cm40",Ingresar_Datos!N419,IF(Ingresar_Datos!$B$53="cm100",Ingresar_Datos!O419,IF(Ingresar_Datos!$B$53="mm10",Ingresar_Datos!P419,IF(Ingresar_Datos!$B$53="mm40",Ingresar_Datos!Q419,IF(Ingresar_Datos!$B$53="mm100",Ingresar_Datos!R419,"Conv.Inválida"))))))</f>
        <v>83.059200000000004</v>
      </c>
      <c r="F136" s="116">
        <f>IF(Ingresar_Datos!$B$53="cm10",Ingresar_Datos!M519,IF(Ingresar_Datos!$B$53="cm40",Ingresar_Datos!N519,IF(Ingresar_Datos!$B$53="cm100",Ingresar_Datos!O519,IF(Ingresar_Datos!$B$53="mm10",Ingresar_Datos!P519,IF(Ingresar_Datos!$B$53="mm40",Ingresar_Datos!Q519,IF(Ingresar_Datos!$B$53="mm100",Ingresar_Datos!R519,"Conv.Inválida"))))))</f>
        <v>90.316800000000001</v>
      </c>
      <c r="G136" s="116">
        <f>IF(Ingresar_Datos!$B$53="cm10",Ingresar_Datos!M619,IF(Ingresar_Datos!$B$53="cm40",Ingresar_Datos!N619,IF(Ingresar_Datos!$B$53="cm100",Ingresar_Datos!O619,IF(Ingresar_Datos!$B$53="mm10",Ingresar_Datos!P619,IF(Ingresar_Datos!$B$53="mm40",Ingresar_Datos!Q619,IF(Ingresar_Datos!$B$53="mm100",Ingresar_Datos!R619,"Conv.Inválida"))))))</f>
        <v>83.059200000000004</v>
      </c>
      <c r="H136" s="116">
        <f>IF(Ingresar_Datos!$B$53="cm10",Ingresar_Datos!M719,IF(Ingresar_Datos!$B$53="cm40",Ingresar_Datos!N719,IF(Ingresar_Datos!$B$53="cm100",Ingresar_Datos!O719,IF(Ingresar_Datos!$B$53="mm10",Ingresar_Datos!P719,IF(Ingresar_Datos!$B$53="mm40",Ingresar_Datos!Q719,IF(Ingresar_Datos!$B$53="mm100",Ingresar_Datos!R719,"Conv.Inválida"))))))</f>
        <v>88.704000000000008</v>
      </c>
      <c r="I136" s="116">
        <f>IF(Ingresar_Datos!$B$53="cm10",Ingresar_Datos!M819,IF(Ingresar_Datos!$B$53="cm40",Ingresar_Datos!N819,IF(Ingresar_Datos!$B$53="cm100",Ingresar_Datos!O819,IF(Ingresar_Datos!$B$53="mm10",Ingresar_Datos!P819,IF(Ingresar_Datos!$B$53="mm40",Ingresar_Datos!Q819,IF(Ingresar_Datos!$B$53="mm100",Ingresar_Datos!R819,"Conv.Inválida"))))))</f>
        <v>103.824</v>
      </c>
      <c r="J136" s="116" t="str">
        <f>IF(Ingresar_Datos!$B$53="cm10",Ingresar_Datos!M919,IF(Ingresar_Datos!$B$53="cm40",Ingresar_Datos!N919,IF(Ingresar_Datos!$B$53="cm100",Ingresar_Datos!O919,IF(Ingresar_Datos!$B$53="mm10",Ingresar_Datos!P919,IF(Ingresar_Datos!$B$53="mm40",Ingresar_Datos!Q919,IF(Ingresar_Datos!$B$53="mm100",Ingresar_Datos!R919,"Conv.Inválida"))))))</f>
        <v/>
      </c>
      <c r="K136" s="116" t="str">
        <f>IF(Ingresar_Datos!$B$53="cm10",Ingresar_Datos!M1019,IF(Ingresar_Datos!$B$53="cm40",Ingresar_Datos!N1019,IF(Ingresar_Datos!$B$53="cm100",Ingresar_Datos!O1019,IF(Ingresar_Datos!$B$53="mm10",Ingresar_Datos!P1019,IF(Ingresar_Datos!$B$53="mm40",Ingresar_Datos!Q1019,IF(Ingresar_Datos!$B$53="mm100",Ingresar_Datos!R1019,"Conv.Inválida"))))))</f>
        <v/>
      </c>
    </row>
    <row r="137" spans="2:11" x14ac:dyDescent="0.3">
      <c r="B137" s="116">
        <f>IF(Ingresar_Datos!$B$53="cm10",Ingresar_Datos!M120,IF(Ingresar_Datos!$B$53="cm40",Ingresar_Datos!N120,IF(Ingresar_Datos!$B$53="cm100",Ingresar_Datos!O120,IF(Ingresar_Datos!$B$53="mm10",Ingresar_Datos!P120,IF(Ingresar_Datos!$B$53="mm40",Ingresar_Datos!Q120,IF(Ingresar_Datos!$B$53="mm100",Ingresar_Datos!R120,"Conv.Inválida"))))))</f>
        <v>113.19839999999999</v>
      </c>
      <c r="C137" s="116">
        <f>IF(Ingresar_Datos!$B$53="cm10",Ingresar_Datos!M220,IF(Ingresar_Datos!$B$53="cm40",Ingresar_Datos!N220,IF(Ingresar_Datos!$B$53="cm100",Ingresar_Datos!O220,IF(Ingresar_Datos!$B$53="mm10",Ingresar_Datos!P220,IF(Ingresar_Datos!$B$53="mm40",Ingresar_Datos!Q220,IF(Ingresar_Datos!$B$53="mm100",Ingresar_Datos!R220,"Conv.Inválida"))))))</f>
        <v>109.6704</v>
      </c>
      <c r="D137" s="116">
        <f>IF(Ingresar_Datos!$B$53="cm10",Ingresar_Datos!M320,IF(Ingresar_Datos!$B$53="cm40",Ingresar_Datos!N320,IF(Ingresar_Datos!$B$53="cm100",Ingresar_Datos!O320,IF(Ingresar_Datos!$B$53="mm10",Ingresar_Datos!P320,IF(Ingresar_Datos!$B$53="mm40",Ingresar_Datos!Q320,IF(Ingresar_Datos!$B$53="mm100",Ingresar_Datos!R320,"Conv.Inválida"))))))</f>
        <v>106.4448</v>
      </c>
      <c r="E137" s="116">
        <f>IF(Ingresar_Datos!$B$53="cm10",Ingresar_Datos!M420,IF(Ingresar_Datos!$B$53="cm40",Ingresar_Datos!N420,IF(Ingresar_Datos!$B$53="cm100",Ingresar_Datos!O420,IF(Ingresar_Datos!$B$53="mm10",Ingresar_Datos!P420,IF(Ingresar_Datos!$B$53="mm40",Ingresar_Datos!Q420,IF(Ingresar_Datos!$B$53="mm100",Ingresar_Datos!R420,"Conv.Inválida"))))))</f>
        <v>84.671999999999997</v>
      </c>
      <c r="F137" s="116">
        <f>IF(Ingresar_Datos!$B$53="cm10",Ingresar_Datos!M520,IF(Ingresar_Datos!$B$53="cm40",Ingresar_Datos!N520,IF(Ingresar_Datos!$B$53="cm100",Ingresar_Datos!O520,IF(Ingresar_Datos!$B$53="mm10",Ingresar_Datos!P520,IF(Ingresar_Datos!$B$53="mm40",Ingresar_Datos!Q520,IF(Ingresar_Datos!$B$53="mm100",Ingresar_Datos!R520,"Conv.Inválida"))))))</f>
        <v>91.123199999999997</v>
      </c>
      <c r="G137" s="116">
        <f>IF(Ingresar_Datos!$B$53="cm10",Ingresar_Datos!M620,IF(Ingresar_Datos!$B$53="cm40",Ingresar_Datos!N620,IF(Ingresar_Datos!$B$53="cm100",Ingresar_Datos!O620,IF(Ingresar_Datos!$B$53="mm10",Ingresar_Datos!P620,IF(Ingresar_Datos!$B$53="mm40",Ingresar_Datos!Q620,IF(Ingresar_Datos!$B$53="mm100",Ingresar_Datos!R620,"Conv.Inválida"))))))</f>
        <v>85.478400000000008</v>
      </c>
      <c r="H137" s="116">
        <f>IF(Ingresar_Datos!$B$53="cm10",Ingresar_Datos!M720,IF(Ingresar_Datos!$B$53="cm40",Ingresar_Datos!N720,IF(Ingresar_Datos!$B$53="cm100",Ingresar_Datos!O720,IF(Ingresar_Datos!$B$53="mm10",Ingresar_Datos!P720,IF(Ingresar_Datos!$B$53="mm40",Ingresar_Datos!Q720,IF(Ingresar_Datos!$B$53="mm100",Ingresar_Datos!R720,"Conv.Inválida"))))))</f>
        <v>90.316800000000001</v>
      </c>
      <c r="I137" s="116">
        <f>IF(Ingresar_Datos!$B$53="cm10",Ingresar_Datos!M820,IF(Ingresar_Datos!$B$53="cm40",Ingresar_Datos!N820,IF(Ingresar_Datos!$B$53="cm100",Ingresar_Datos!O820,IF(Ingresar_Datos!$B$53="mm10",Ingresar_Datos!P820,IF(Ingresar_Datos!$B$53="mm40",Ingresar_Datos!Q820,IF(Ingresar_Datos!$B$53="mm100",Ingresar_Datos!R820,"Conv.Inválida"))))))</f>
        <v>83.059200000000004</v>
      </c>
      <c r="J137" s="116" t="str">
        <f>IF(Ingresar_Datos!$B$53="cm10",Ingresar_Datos!M920,IF(Ingresar_Datos!$B$53="cm40",Ingresar_Datos!N920,IF(Ingresar_Datos!$B$53="cm100",Ingresar_Datos!O920,IF(Ingresar_Datos!$B$53="mm10",Ingresar_Datos!P920,IF(Ingresar_Datos!$B$53="mm40",Ingresar_Datos!Q920,IF(Ingresar_Datos!$B$53="mm100",Ingresar_Datos!R920,"Conv.Inválida"))))))</f>
        <v/>
      </c>
      <c r="K137" s="116" t="str">
        <f>IF(Ingresar_Datos!$B$53="cm10",Ingresar_Datos!M1020,IF(Ingresar_Datos!$B$53="cm40",Ingresar_Datos!N1020,IF(Ingresar_Datos!$B$53="cm100",Ingresar_Datos!O1020,IF(Ingresar_Datos!$B$53="mm10",Ingresar_Datos!P1020,IF(Ingresar_Datos!$B$53="mm40",Ingresar_Datos!Q1020,IF(Ingresar_Datos!$B$53="mm100",Ingresar_Datos!R1020,"Conv.Inválida"))))))</f>
        <v/>
      </c>
    </row>
    <row r="138" spans="2:11" x14ac:dyDescent="0.3">
      <c r="B138" s="116">
        <f>IF(Ingresar_Datos!$B$53="cm10",Ingresar_Datos!M121,IF(Ingresar_Datos!$B$53="cm40",Ingresar_Datos!N121,IF(Ingresar_Datos!$B$53="cm100",Ingresar_Datos!O121,IF(Ingresar_Datos!$B$53="mm10",Ingresar_Datos!P121,IF(Ingresar_Datos!$B$53="mm40",Ingresar_Datos!Q121,IF(Ingresar_Datos!$B$53="mm100",Ingresar_Datos!R121,"Conv.Inválida"))))))</f>
        <v>113.19839999999999</v>
      </c>
      <c r="C138" s="116">
        <f>IF(Ingresar_Datos!$B$53="cm10",Ingresar_Datos!M221,IF(Ingresar_Datos!$B$53="cm40",Ingresar_Datos!N221,IF(Ingresar_Datos!$B$53="cm100",Ingresar_Datos!O221,IF(Ingresar_Datos!$B$53="mm10",Ingresar_Datos!P221,IF(Ingresar_Datos!$B$53="mm40",Ingresar_Datos!Q221,IF(Ingresar_Datos!$B$53="mm100",Ingresar_Datos!R221,"Conv.Inválida"))))))</f>
        <v>112.08959999999999</v>
      </c>
      <c r="D138" s="116">
        <f>IF(Ingresar_Datos!$B$53="cm10",Ingresar_Datos!M321,IF(Ingresar_Datos!$B$53="cm40",Ingresar_Datos!N321,IF(Ingresar_Datos!$B$53="cm100",Ingresar_Datos!O321,IF(Ingresar_Datos!$B$53="mm10",Ingresar_Datos!P321,IF(Ingresar_Datos!$B$53="mm40",Ingresar_Datos!Q321,IF(Ingresar_Datos!$B$53="mm100",Ingresar_Datos!R321,"Conv.Inválida"))))))</f>
        <v>106.4448</v>
      </c>
      <c r="E138" s="116">
        <f>IF(Ingresar_Datos!$B$53="cm10",Ingresar_Datos!M421,IF(Ingresar_Datos!$B$53="cm40",Ingresar_Datos!N421,IF(Ingresar_Datos!$B$53="cm100",Ingresar_Datos!O421,IF(Ingresar_Datos!$B$53="mm10",Ingresar_Datos!P421,IF(Ingresar_Datos!$B$53="mm40",Ingresar_Datos!Q421,IF(Ingresar_Datos!$B$53="mm100",Ingresar_Datos!R421,"Conv.Inválida"))))))</f>
        <v>86.990400000000008</v>
      </c>
      <c r="F138" s="116">
        <f>IF(Ingresar_Datos!$B$53="cm10",Ingresar_Datos!M521,IF(Ingresar_Datos!$B$53="cm40",Ingresar_Datos!N521,IF(Ingresar_Datos!$B$53="cm100",Ingresar_Datos!O521,IF(Ingresar_Datos!$B$53="mm10",Ingresar_Datos!P521,IF(Ingresar_Datos!$B$53="mm40",Ingresar_Datos!Q521,IF(Ingresar_Datos!$B$53="mm100",Ingresar_Datos!R521,"Conv.Inválida"))))))</f>
        <v>92.73599999999999</v>
      </c>
      <c r="G138" s="116">
        <f>IF(Ingresar_Datos!$B$53="cm10",Ingresar_Datos!M621,IF(Ingresar_Datos!$B$53="cm40",Ingresar_Datos!N621,IF(Ingresar_Datos!$B$53="cm100",Ingresar_Datos!O621,IF(Ingresar_Datos!$B$53="mm10",Ingresar_Datos!P621,IF(Ingresar_Datos!$B$53="mm40",Ingresar_Datos!Q621,IF(Ingresar_Datos!$B$53="mm100",Ingresar_Datos!R621,"Conv.Inválida"))))))</f>
        <v>85.478400000000008</v>
      </c>
      <c r="H138" s="116">
        <f>IF(Ingresar_Datos!$B$53="cm10",Ingresar_Datos!M721,IF(Ingresar_Datos!$B$53="cm40",Ingresar_Datos!N721,IF(Ingresar_Datos!$B$53="cm100",Ingresar_Datos!O721,IF(Ingresar_Datos!$B$53="mm10",Ingresar_Datos!P721,IF(Ingresar_Datos!$B$53="mm40",Ingresar_Datos!Q721,IF(Ingresar_Datos!$B$53="mm100",Ingresar_Datos!R721,"Conv.Inválida"))))))</f>
        <v>90.316800000000001</v>
      </c>
      <c r="I138" s="116">
        <f>IF(Ingresar_Datos!$B$53="cm10",Ingresar_Datos!M821,IF(Ingresar_Datos!$B$53="cm40",Ingresar_Datos!N821,IF(Ingresar_Datos!$B$53="cm100",Ingresar_Datos!O821,IF(Ingresar_Datos!$B$53="mm10",Ingresar_Datos!P821,IF(Ingresar_Datos!$B$53="mm40",Ingresar_Datos!Q821,IF(Ingresar_Datos!$B$53="mm100",Ingresar_Datos!R821,"Conv.Inválida"))))))</f>
        <v>84.671999999999997</v>
      </c>
      <c r="J138" s="116" t="str">
        <f>IF(Ingresar_Datos!$B$53="cm10",Ingresar_Datos!M921,IF(Ingresar_Datos!$B$53="cm40",Ingresar_Datos!N921,IF(Ingresar_Datos!$B$53="cm100",Ingresar_Datos!O921,IF(Ingresar_Datos!$B$53="mm10",Ingresar_Datos!P921,IF(Ingresar_Datos!$B$53="mm40",Ingresar_Datos!Q921,IF(Ingresar_Datos!$B$53="mm100",Ingresar_Datos!R921,"Conv.Inválida"))))))</f>
        <v/>
      </c>
      <c r="K138" s="116" t="str">
        <f>IF(Ingresar_Datos!$B$53="cm10",Ingresar_Datos!M1021,IF(Ingresar_Datos!$B$53="cm40",Ingresar_Datos!N1021,IF(Ingresar_Datos!$B$53="cm100",Ingresar_Datos!O1021,IF(Ingresar_Datos!$B$53="mm10",Ingresar_Datos!P1021,IF(Ingresar_Datos!$B$53="mm40",Ingresar_Datos!Q1021,IF(Ingresar_Datos!$B$53="mm100",Ingresar_Datos!R1021,"Conv.Inválida"))))))</f>
        <v/>
      </c>
    </row>
    <row r="139" spans="2:11" x14ac:dyDescent="0.3">
      <c r="B139" s="116">
        <f>IF(Ingresar_Datos!$B$53="cm10",Ingresar_Datos!M122,IF(Ingresar_Datos!$B$53="cm40",Ingresar_Datos!N122,IF(Ingresar_Datos!$B$53="cm100",Ingresar_Datos!O122,IF(Ingresar_Datos!$B$53="mm10",Ingresar_Datos!P122,IF(Ingresar_Datos!$B$53="mm40",Ingresar_Datos!Q122,IF(Ingresar_Datos!$B$53="mm100",Ingresar_Datos!R122,"Conv.Inválida"))))))</f>
        <v>114.30719999999999</v>
      </c>
      <c r="C139" s="116">
        <f>IF(Ingresar_Datos!$B$53="cm10",Ingresar_Datos!M222,IF(Ingresar_Datos!$B$53="cm40",Ingresar_Datos!N222,IF(Ingresar_Datos!$B$53="cm100",Ingresar_Datos!O222,IF(Ingresar_Datos!$B$53="mm10",Ingresar_Datos!P222,IF(Ingresar_Datos!$B$53="mm40",Ingresar_Datos!Q222,IF(Ingresar_Datos!$B$53="mm100",Ingresar_Datos!R222,"Conv.Inválida"))))))</f>
        <v>112.08959999999999</v>
      </c>
      <c r="D139" s="116">
        <f>IF(Ingresar_Datos!$B$53="cm10",Ingresar_Datos!M322,IF(Ingresar_Datos!$B$53="cm40",Ingresar_Datos!N322,IF(Ingresar_Datos!$B$53="cm100",Ingresar_Datos!O322,IF(Ingresar_Datos!$B$53="mm10",Ingresar_Datos!P322,IF(Ingresar_Datos!$B$53="mm40",Ingresar_Datos!Q322,IF(Ingresar_Datos!$B$53="mm100",Ingresar_Datos!R322,"Conv.Inválida"))))))</f>
        <v>106.4448</v>
      </c>
      <c r="E139" s="116">
        <f>IF(Ingresar_Datos!$B$53="cm10",Ingresar_Datos!M422,IF(Ingresar_Datos!$B$53="cm40",Ingresar_Datos!N422,IF(Ingresar_Datos!$B$53="cm100",Ingresar_Datos!O422,IF(Ingresar_Datos!$B$53="mm10",Ingresar_Datos!P422,IF(Ingresar_Datos!$B$53="mm40",Ingresar_Datos!Q422,IF(Ingresar_Datos!$B$53="mm100",Ingresar_Datos!R422,"Conv.Inválida"))))))</f>
        <v>90.316800000000001</v>
      </c>
      <c r="F139" s="116">
        <f>IF(Ingresar_Datos!$B$53="cm10",Ingresar_Datos!M522,IF(Ingresar_Datos!$B$53="cm40",Ingresar_Datos!N522,IF(Ingresar_Datos!$B$53="cm100",Ingresar_Datos!O522,IF(Ingresar_Datos!$B$53="mm10",Ingresar_Datos!P522,IF(Ingresar_Datos!$B$53="mm40",Ingresar_Datos!Q522,IF(Ingresar_Datos!$B$53="mm100",Ingresar_Datos!R522,"Conv.Inválida"))))))</f>
        <v>93.542400000000001</v>
      </c>
      <c r="G139" s="116">
        <f>IF(Ingresar_Datos!$B$53="cm10",Ingresar_Datos!M622,IF(Ingresar_Datos!$B$53="cm40",Ingresar_Datos!N622,IF(Ingresar_Datos!$B$53="cm100",Ingresar_Datos!O622,IF(Ingresar_Datos!$B$53="mm10",Ingresar_Datos!P622,IF(Ingresar_Datos!$B$53="mm40",Ingresar_Datos!Q622,IF(Ingresar_Datos!$B$53="mm100",Ingresar_Datos!R622,"Conv.Inválida"))))))</f>
        <v>87.897599999999997</v>
      </c>
      <c r="H139" s="116">
        <f>IF(Ingresar_Datos!$B$53="cm10",Ingresar_Datos!M722,IF(Ingresar_Datos!$B$53="cm40",Ingresar_Datos!N722,IF(Ingresar_Datos!$B$53="cm100",Ingresar_Datos!O722,IF(Ingresar_Datos!$B$53="mm10",Ingresar_Datos!P722,IF(Ingresar_Datos!$B$53="mm40",Ingresar_Datos!Q722,IF(Ingresar_Datos!$B$53="mm100",Ingresar_Datos!R722,"Conv.Inválida"))))))</f>
        <v>90.316800000000001</v>
      </c>
      <c r="I139" s="116">
        <f>IF(Ingresar_Datos!$B$53="cm10",Ingresar_Datos!M822,IF(Ingresar_Datos!$B$53="cm40",Ingresar_Datos!N822,IF(Ingresar_Datos!$B$53="cm100",Ingresar_Datos!O822,IF(Ingresar_Datos!$B$53="mm10",Ingresar_Datos!P822,IF(Ingresar_Datos!$B$53="mm40",Ingresar_Datos!Q822,IF(Ingresar_Datos!$B$53="mm100",Ingresar_Datos!R822,"Conv.Inválida"))))))</f>
        <v>86.990400000000008</v>
      </c>
      <c r="J139" s="116" t="str">
        <f>IF(Ingresar_Datos!$B$53="cm10",Ingresar_Datos!M922,IF(Ingresar_Datos!$B$53="cm40",Ingresar_Datos!N922,IF(Ingresar_Datos!$B$53="cm100",Ingresar_Datos!O922,IF(Ingresar_Datos!$B$53="mm10",Ingresar_Datos!P922,IF(Ingresar_Datos!$B$53="mm40",Ingresar_Datos!Q922,IF(Ingresar_Datos!$B$53="mm100",Ingresar_Datos!R922,"Conv.Inválida"))))))</f>
        <v/>
      </c>
      <c r="K139" s="116" t="str">
        <f>IF(Ingresar_Datos!$B$53="cm10",Ingresar_Datos!M1022,IF(Ingresar_Datos!$B$53="cm40",Ingresar_Datos!N1022,IF(Ingresar_Datos!$B$53="cm100",Ingresar_Datos!O1022,IF(Ingresar_Datos!$B$53="mm10",Ingresar_Datos!P1022,IF(Ingresar_Datos!$B$53="mm40",Ingresar_Datos!Q1022,IF(Ingresar_Datos!$B$53="mm100",Ingresar_Datos!R1022,"Conv.Inválida"))))))</f>
        <v/>
      </c>
    </row>
    <row r="140" spans="2:11" x14ac:dyDescent="0.3">
      <c r="B140" s="116">
        <f>IF(Ingresar_Datos!$B$53="cm10",Ingresar_Datos!M123,IF(Ingresar_Datos!$B$53="cm40",Ingresar_Datos!N123,IF(Ingresar_Datos!$B$53="cm100",Ingresar_Datos!O123,IF(Ingresar_Datos!$B$53="mm10",Ingresar_Datos!P123,IF(Ingresar_Datos!$B$53="mm40",Ingresar_Datos!Q123,IF(Ingresar_Datos!$B$53="mm100",Ingresar_Datos!R123,"Conv.Inválida"))))))</f>
        <v>114.50879999999999</v>
      </c>
      <c r="C140" s="116">
        <f>IF(Ingresar_Datos!$B$53="cm10",Ingresar_Datos!M223,IF(Ingresar_Datos!$B$53="cm40",Ingresar_Datos!N223,IF(Ingresar_Datos!$B$53="cm100",Ingresar_Datos!O223,IF(Ingresar_Datos!$B$53="mm10",Ingresar_Datos!P223,IF(Ingresar_Datos!$B$53="mm40",Ingresar_Datos!Q223,IF(Ingresar_Datos!$B$53="mm100",Ingresar_Datos!R223,"Conv.Inválida"))))))</f>
        <v>114.50879999999999</v>
      </c>
      <c r="D140" s="116">
        <f>IF(Ingresar_Datos!$B$53="cm10",Ingresar_Datos!M323,IF(Ingresar_Datos!$B$53="cm40",Ingresar_Datos!N323,IF(Ingresar_Datos!$B$53="cm100",Ingresar_Datos!O323,IF(Ingresar_Datos!$B$53="mm10",Ingresar_Datos!P323,IF(Ingresar_Datos!$B$53="mm40",Ingresar_Datos!Q323,IF(Ingresar_Datos!$B$53="mm100",Ingresar_Datos!R323,"Conv.Inválida"))))))</f>
        <v>106.6464</v>
      </c>
      <c r="E140" s="116">
        <f>IF(Ingresar_Datos!$B$53="cm10",Ingresar_Datos!M423,IF(Ingresar_Datos!$B$53="cm40",Ingresar_Datos!N423,IF(Ingresar_Datos!$B$53="cm100",Ingresar_Datos!O423,IF(Ingresar_Datos!$B$53="mm10",Ingresar_Datos!P423,IF(Ingresar_Datos!$B$53="mm40",Ingresar_Datos!Q423,IF(Ingresar_Datos!$B$53="mm100",Ingresar_Datos!R423,"Conv.Inválida"))))))</f>
        <v>93.542400000000001</v>
      </c>
      <c r="F140" s="116">
        <f>IF(Ingresar_Datos!$B$53="cm10",Ingresar_Datos!M523,IF(Ingresar_Datos!$B$53="cm40",Ingresar_Datos!N523,IF(Ingresar_Datos!$B$53="cm100",Ingresar_Datos!O523,IF(Ingresar_Datos!$B$53="mm10",Ingresar_Datos!P523,IF(Ingresar_Datos!$B$53="mm40",Ingresar_Datos!Q523,IF(Ingresar_Datos!$B$53="mm100",Ingresar_Datos!R523,"Conv.Inválida"))))))</f>
        <v>95.961600000000004</v>
      </c>
      <c r="G140" s="116">
        <f>IF(Ingresar_Datos!$B$53="cm10",Ingresar_Datos!M623,IF(Ingresar_Datos!$B$53="cm40",Ingresar_Datos!N623,IF(Ingresar_Datos!$B$53="cm100",Ingresar_Datos!O623,IF(Ingresar_Datos!$B$53="mm10",Ingresar_Datos!P623,IF(Ingresar_Datos!$B$53="mm40",Ingresar_Datos!Q623,IF(Ingresar_Datos!$B$53="mm100",Ingresar_Datos!R623,"Conv.Inválida"))))))</f>
        <v>87.897599999999997</v>
      </c>
      <c r="H140" s="116">
        <f>IF(Ingresar_Datos!$B$53="cm10",Ingresar_Datos!M723,IF(Ingresar_Datos!$B$53="cm40",Ingresar_Datos!N723,IF(Ingresar_Datos!$B$53="cm100",Ingresar_Datos!O723,IF(Ingresar_Datos!$B$53="mm10",Ingresar_Datos!P723,IF(Ingresar_Datos!$B$53="mm40",Ingresar_Datos!Q723,IF(Ingresar_Datos!$B$53="mm100",Ingresar_Datos!R723,"Conv.Inválida"))))))</f>
        <v>93.542400000000001</v>
      </c>
      <c r="I140" s="116">
        <f>IF(Ingresar_Datos!$B$53="cm10",Ingresar_Datos!M823,IF(Ingresar_Datos!$B$53="cm40",Ingresar_Datos!N823,IF(Ingresar_Datos!$B$53="cm100",Ingresar_Datos!O823,IF(Ingresar_Datos!$B$53="mm10",Ingresar_Datos!P823,IF(Ingresar_Datos!$B$53="mm40",Ingresar_Datos!Q823,IF(Ingresar_Datos!$B$53="mm100",Ingresar_Datos!R823,"Conv.Inválida"))))))</f>
        <v>90.316800000000001</v>
      </c>
      <c r="J140" s="116" t="str">
        <f>IF(Ingresar_Datos!$B$53="cm10",Ingresar_Datos!M923,IF(Ingresar_Datos!$B$53="cm40",Ingresar_Datos!N923,IF(Ingresar_Datos!$B$53="cm100",Ingresar_Datos!O923,IF(Ingresar_Datos!$B$53="mm10",Ingresar_Datos!P923,IF(Ingresar_Datos!$B$53="mm40",Ingresar_Datos!Q923,IF(Ingresar_Datos!$B$53="mm100",Ingresar_Datos!R923,"Conv.Inválida"))))))</f>
        <v/>
      </c>
      <c r="K140" s="116" t="str">
        <f>IF(Ingresar_Datos!$B$53="cm10",Ingresar_Datos!M1023,IF(Ingresar_Datos!$B$53="cm40",Ingresar_Datos!N1023,IF(Ingresar_Datos!$B$53="cm100",Ingresar_Datos!O1023,IF(Ingresar_Datos!$B$53="mm10",Ingresar_Datos!P1023,IF(Ingresar_Datos!$B$53="mm40",Ingresar_Datos!Q1023,IF(Ingresar_Datos!$B$53="mm100",Ingresar_Datos!R1023,"Conv.Inválida"))))))</f>
        <v/>
      </c>
    </row>
    <row r="141" spans="2:11" x14ac:dyDescent="0.3">
      <c r="B141" s="116">
        <f>IF(Ingresar_Datos!$B$53="cm10",Ingresar_Datos!M124,IF(Ingresar_Datos!$B$53="cm40",Ingresar_Datos!N124,IF(Ingresar_Datos!$B$53="cm100",Ingresar_Datos!O124,IF(Ingresar_Datos!$B$53="mm10",Ingresar_Datos!P124,IF(Ingresar_Datos!$B$53="mm40",Ingresar_Datos!Q124,IF(Ingresar_Datos!$B$53="mm100",Ingresar_Datos!R124,"Conv.Inválida"))))))</f>
        <v>114.50879999999999</v>
      </c>
      <c r="C141" s="116">
        <f>IF(Ingresar_Datos!$B$53="cm10",Ingresar_Datos!M224,IF(Ingresar_Datos!$B$53="cm40",Ingresar_Datos!N224,IF(Ingresar_Datos!$B$53="cm100",Ingresar_Datos!O224,IF(Ingresar_Datos!$B$53="mm10",Ingresar_Datos!P224,IF(Ingresar_Datos!$B$53="mm40",Ingresar_Datos!Q224,IF(Ingresar_Datos!$B$53="mm100",Ingresar_Datos!R224,"Conv.Inválida"))))))</f>
        <v>114.50879999999999</v>
      </c>
      <c r="D141" s="116">
        <f>IF(Ingresar_Datos!$B$53="cm10",Ingresar_Datos!M324,IF(Ingresar_Datos!$B$53="cm40",Ingresar_Datos!N324,IF(Ingresar_Datos!$B$53="cm100",Ingresar_Datos!O324,IF(Ingresar_Datos!$B$53="mm10",Ingresar_Datos!P324,IF(Ingresar_Datos!$B$53="mm40",Ingresar_Datos!Q324,IF(Ingresar_Datos!$B$53="mm100",Ingresar_Datos!R324,"Conv.Inválida"))))))</f>
        <v>106.6464</v>
      </c>
      <c r="E141" s="116">
        <f>IF(Ingresar_Datos!$B$53="cm10",Ingresar_Datos!M424,IF(Ingresar_Datos!$B$53="cm40",Ingresar_Datos!N424,IF(Ingresar_Datos!$B$53="cm100",Ingresar_Datos!O424,IF(Ingresar_Datos!$B$53="mm10",Ingresar_Datos!P424,IF(Ingresar_Datos!$B$53="mm40",Ingresar_Datos!Q424,IF(Ingresar_Datos!$B$53="mm100",Ingresar_Datos!R424,"Conv.Inválida"))))))</f>
        <v>98.380799999999994</v>
      </c>
      <c r="F141" s="116">
        <f>IF(Ingresar_Datos!$B$53="cm10",Ingresar_Datos!M524,IF(Ingresar_Datos!$B$53="cm40",Ingresar_Datos!N524,IF(Ingresar_Datos!$B$53="cm100",Ingresar_Datos!O524,IF(Ingresar_Datos!$B$53="mm10",Ingresar_Datos!P524,IF(Ingresar_Datos!$B$53="mm40",Ingresar_Datos!Q524,IF(Ingresar_Datos!$B$53="mm100",Ingresar_Datos!R524,"Conv.Inválida"))))))</f>
        <v>95.961600000000004</v>
      </c>
      <c r="G141" s="116">
        <f>IF(Ingresar_Datos!$B$53="cm10",Ingresar_Datos!M624,IF(Ingresar_Datos!$B$53="cm40",Ingresar_Datos!N624,IF(Ingresar_Datos!$B$53="cm100",Ingresar_Datos!O624,IF(Ingresar_Datos!$B$53="mm10",Ingresar_Datos!P624,IF(Ingresar_Datos!$B$53="mm40",Ingresar_Datos!Q624,IF(Ingresar_Datos!$B$53="mm100",Ingresar_Datos!R624,"Conv.Inválida"))))))</f>
        <v>92.73599999999999</v>
      </c>
      <c r="H141" s="116">
        <f>IF(Ingresar_Datos!$B$53="cm10",Ingresar_Datos!M724,IF(Ingresar_Datos!$B$53="cm40",Ingresar_Datos!N724,IF(Ingresar_Datos!$B$53="cm100",Ingresar_Datos!O724,IF(Ingresar_Datos!$B$53="mm10",Ingresar_Datos!P724,IF(Ingresar_Datos!$B$53="mm40",Ingresar_Datos!Q724,IF(Ingresar_Datos!$B$53="mm100",Ingresar_Datos!R724,"Conv.Inválida"))))))</f>
        <v>93.542400000000001</v>
      </c>
      <c r="I141" s="116">
        <f>IF(Ingresar_Datos!$B$53="cm10",Ingresar_Datos!M824,IF(Ingresar_Datos!$B$53="cm40",Ingresar_Datos!N824,IF(Ingresar_Datos!$B$53="cm100",Ingresar_Datos!O824,IF(Ingresar_Datos!$B$53="mm10",Ingresar_Datos!P824,IF(Ingresar_Datos!$B$53="mm40",Ingresar_Datos!Q824,IF(Ingresar_Datos!$B$53="mm100",Ingresar_Datos!R824,"Conv.Inválida"))))))</f>
        <v>93.542400000000001</v>
      </c>
      <c r="J141" s="116" t="str">
        <f>IF(Ingresar_Datos!$B$53="cm10",Ingresar_Datos!M924,IF(Ingresar_Datos!$B$53="cm40",Ingresar_Datos!N924,IF(Ingresar_Datos!$B$53="cm100",Ingresar_Datos!O924,IF(Ingresar_Datos!$B$53="mm10",Ingresar_Datos!P924,IF(Ingresar_Datos!$B$53="mm40",Ingresar_Datos!Q924,IF(Ingresar_Datos!$B$53="mm100",Ingresar_Datos!R924,"Conv.Inválida"))))))</f>
        <v/>
      </c>
      <c r="K141" s="116" t="str">
        <f>IF(Ingresar_Datos!$B$53="cm10",Ingresar_Datos!M1024,IF(Ingresar_Datos!$B$53="cm40",Ingresar_Datos!N1024,IF(Ingresar_Datos!$B$53="cm100",Ingresar_Datos!O1024,IF(Ingresar_Datos!$B$53="mm10",Ingresar_Datos!P1024,IF(Ingresar_Datos!$B$53="mm40",Ingresar_Datos!Q1024,IF(Ingresar_Datos!$B$53="mm100",Ingresar_Datos!R1024,"Conv.Inválida"))))))</f>
        <v/>
      </c>
    </row>
    <row r="142" spans="2:11" x14ac:dyDescent="0.3">
      <c r="B142" s="116">
        <f>IF(Ingresar_Datos!$B$53="cm10",Ingresar_Datos!M125,IF(Ingresar_Datos!$B$53="cm40",Ingresar_Datos!N125,IF(Ingresar_Datos!$B$53="cm100",Ingresar_Datos!O125,IF(Ingresar_Datos!$B$53="mm10",Ingresar_Datos!P125,IF(Ingresar_Datos!$B$53="mm40",Ingresar_Datos!Q125,IF(Ingresar_Datos!$B$53="mm100",Ingresar_Datos!R125,"Conv.Inválida"))))))</f>
        <v>115.31519999999999</v>
      </c>
      <c r="C142" s="116">
        <f>IF(Ingresar_Datos!$B$53="cm10",Ingresar_Datos!M225,IF(Ingresar_Datos!$B$53="cm40",Ingresar_Datos!N225,IF(Ingresar_Datos!$B$53="cm100",Ingresar_Datos!O225,IF(Ingresar_Datos!$B$53="mm10",Ingresar_Datos!P225,IF(Ingresar_Datos!$B$53="mm40",Ingresar_Datos!Q225,IF(Ingresar_Datos!$B$53="mm100",Ingresar_Datos!R225,"Conv.Inválida"))))))</f>
        <v>115.7184</v>
      </c>
      <c r="D142" s="116">
        <f>IF(Ingresar_Datos!$B$53="cm10",Ingresar_Datos!M325,IF(Ingresar_Datos!$B$53="cm40",Ingresar_Datos!N325,IF(Ingresar_Datos!$B$53="cm100",Ingresar_Datos!O325,IF(Ingresar_Datos!$B$53="mm10",Ingresar_Datos!P325,IF(Ingresar_Datos!$B$53="mm40",Ingresar_Datos!Q325,IF(Ingresar_Datos!$B$53="mm100",Ingresar_Datos!R325,"Conv.Inválida"))))))</f>
        <v>108.86399999999999</v>
      </c>
      <c r="E142" s="116">
        <f>IF(Ingresar_Datos!$B$53="cm10",Ingresar_Datos!M425,IF(Ingresar_Datos!$B$53="cm40",Ingresar_Datos!N425,IF(Ingresar_Datos!$B$53="cm100",Ingresar_Datos!O425,IF(Ingresar_Datos!$B$53="mm10",Ingresar_Datos!P425,IF(Ingresar_Datos!$B$53="mm40",Ingresar_Datos!Q425,IF(Ingresar_Datos!$B$53="mm100",Ingresar_Datos!R425,"Conv.Inválida"))))))</f>
        <v>98.784000000000006</v>
      </c>
      <c r="F142" s="116">
        <f>IF(Ingresar_Datos!$B$53="cm10",Ingresar_Datos!M525,IF(Ingresar_Datos!$B$53="cm40",Ingresar_Datos!N525,IF(Ingresar_Datos!$B$53="cm100",Ingresar_Datos!O525,IF(Ingresar_Datos!$B$53="mm10",Ingresar_Datos!P525,IF(Ingresar_Datos!$B$53="mm40",Ingresar_Datos!Q525,IF(Ingresar_Datos!$B$53="mm100",Ingresar_Datos!R525,"Conv.Inválida"))))))</f>
        <v>106.4448</v>
      </c>
      <c r="G142" s="116">
        <f>IF(Ingresar_Datos!$B$53="cm10",Ingresar_Datos!M625,IF(Ingresar_Datos!$B$53="cm40",Ingresar_Datos!N625,IF(Ingresar_Datos!$B$53="cm100",Ingresar_Datos!O625,IF(Ingresar_Datos!$B$53="mm10",Ingresar_Datos!P625,IF(Ingresar_Datos!$B$53="mm40",Ingresar_Datos!Q625,IF(Ingresar_Datos!$B$53="mm100",Ingresar_Datos!R625,"Conv.Inválida"))))))</f>
        <v>93.542400000000001</v>
      </c>
      <c r="H142" s="116">
        <f>IF(Ingresar_Datos!$B$53="cm10",Ingresar_Datos!M725,IF(Ingresar_Datos!$B$53="cm40",Ingresar_Datos!N725,IF(Ingresar_Datos!$B$53="cm100",Ingresar_Datos!O725,IF(Ingresar_Datos!$B$53="mm10",Ingresar_Datos!P725,IF(Ingresar_Datos!$B$53="mm40",Ingresar_Datos!Q725,IF(Ingresar_Datos!$B$53="mm100",Ingresar_Datos!R725,"Conv.Inválida"))))))</f>
        <v>93.542400000000001</v>
      </c>
      <c r="I142" s="116">
        <f>IF(Ingresar_Datos!$B$53="cm10",Ingresar_Datos!M825,IF(Ingresar_Datos!$B$53="cm40",Ingresar_Datos!N825,IF(Ingresar_Datos!$B$53="cm100",Ingresar_Datos!O825,IF(Ingresar_Datos!$B$53="mm10",Ingresar_Datos!P825,IF(Ingresar_Datos!$B$53="mm40",Ingresar_Datos!Q825,IF(Ingresar_Datos!$B$53="mm100",Ingresar_Datos!R825,"Conv.Inválida"))))))</f>
        <v>98.380799999999994</v>
      </c>
      <c r="J142" s="116" t="str">
        <f>IF(Ingresar_Datos!$B$53="cm10",Ingresar_Datos!M925,IF(Ingresar_Datos!$B$53="cm40",Ingresar_Datos!N925,IF(Ingresar_Datos!$B$53="cm100",Ingresar_Datos!O925,IF(Ingresar_Datos!$B$53="mm10",Ingresar_Datos!P925,IF(Ingresar_Datos!$B$53="mm40",Ingresar_Datos!Q925,IF(Ingresar_Datos!$B$53="mm100",Ingresar_Datos!R925,"Conv.Inválida"))))))</f>
        <v/>
      </c>
      <c r="K142" s="116" t="str">
        <f>IF(Ingresar_Datos!$B$53="cm10",Ingresar_Datos!M1025,IF(Ingresar_Datos!$B$53="cm40",Ingresar_Datos!N1025,IF(Ingresar_Datos!$B$53="cm100",Ingresar_Datos!O1025,IF(Ingresar_Datos!$B$53="mm10",Ingresar_Datos!P1025,IF(Ingresar_Datos!$B$53="mm40",Ingresar_Datos!Q1025,IF(Ingresar_Datos!$B$53="mm100",Ingresar_Datos!R1025,"Conv.Inválida"))))))</f>
        <v/>
      </c>
    </row>
    <row r="143" spans="2:11" x14ac:dyDescent="0.3">
      <c r="B143" s="116">
        <f>IF(Ingresar_Datos!$B$53="cm10",Ingresar_Datos!M126,IF(Ingresar_Datos!$B$53="cm40",Ingresar_Datos!N126,IF(Ingresar_Datos!$B$53="cm100",Ingresar_Datos!O126,IF(Ingresar_Datos!$B$53="mm10",Ingresar_Datos!P126,IF(Ingresar_Datos!$B$53="mm40",Ingresar_Datos!Q126,IF(Ingresar_Datos!$B$53="mm100",Ingresar_Datos!R126,"Conv.Inválida"))))))</f>
        <v>117.73440000000001</v>
      </c>
      <c r="C143" s="116">
        <f>IF(Ingresar_Datos!$B$53="cm10",Ingresar_Datos!M226,IF(Ingresar_Datos!$B$53="cm40",Ingresar_Datos!N226,IF(Ingresar_Datos!$B$53="cm100",Ingresar_Datos!O226,IF(Ingresar_Datos!$B$53="mm10",Ingresar_Datos!P226,IF(Ingresar_Datos!$B$53="mm40",Ingresar_Datos!Q226,IF(Ingresar_Datos!$B$53="mm100",Ingresar_Datos!R226,"Conv.Inválida"))))))</f>
        <v>120.5568</v>
      </c>
      <c r="D143" s="116">
        <f>IF(Ingresar_Datos!$B$53="cm10",Ingresar_Datos!M326,IF(Ingresar_Datos!$B$53="cm40",Ingresar_Datos!N326,IF(Ingresar_Datos!$B$53="cm100",Ingresar_Datos!O326,IF(Ingresar_Datos!$B$53="mm10",Ingresar_Datos!P326,IF(Ingresar_Datos!$B$53="mm40",Ingresar_Datos!Q326,IF(Ingresar_Datos!$B$53="mm100",Ingresar_Datos!R326,"Conv.Inválida"))))))</f>
        <v>113.5008</v>
      </c>
      <c r="E143" s="116">
        <f>IF(Ingresar_Datos!$B$53="cm10",Ingresar_Datos!M426,IF(Ingresar_Datos!$B$53="cm40",Ingresar_Datos!N426,IF(Ingresar_Datos!$B$53="cm100",Ingresar_Datos!O426,IF(Ingresar_Datos!$B$53="mm10",Ingresar_Datos!P426,IF(Ingresar_Datos!$B$53="mm40",Ingresar_Datos!Q426,IF(Ingresar_Datos!$B$53="mm100",Ingresar_Datos!R426,"Conv.Inválida"))))))</f>
        <v>100.39680000000001</v>
      </c>
      <c r="F143" s="116">
        <f>IF(Ingresar_Datos!$B$53="cm10",Ingresar_Datos!M526,IF(Ingresar_Datos!$B$53="cm40",Ingresar_Datos!N526,IF(Ingresar_Datos!$B$53="cm100",Ingresar_Datos!O526,IF(Ingresar_Datos!$B$53="mm10",Ingresar_Datos!P526,IF(Ingresar_Datos!$B$53="mm40",Ingresar_Datos!Q526,IF(Ingresar_Datos!$B$53="mm100",Ingresar_Datos!R526,"Conv.Inválida"))))))</f>
        <v>114.50879999999999</v>
      </c>
      <c r="G143" s="116">
        <f>IF(Ingresar_Datos!$B$53="cm10",Ingresar_Datos!M626,IF(Ingresar_Datos!$B$53="cm40",Ingresar_Datos!N626,IF(Ingresar_Datos!$B$53="cm100",Ingresar_Datos!O626,IF(Ingresar_Datos!$B$53="mm10",Ingresar_Datos!P626,IF(Ingresar_Datos!$B$53="mm40",Ingresar_Datos!Q626,IF(Ingresar_Datos!$B$53="mm100",Ingresar_Datos!R626,"Conv.Inválida"))))))</f>
        <v>93.542400000000001</v>
      </c>
      <c r="H143" s="116">
        <f>IF(Ingresar_Datos!$B$53="cm10",Ingresar_Datos!M726,IF(Ingresar_Datos!$B$53="cm40",Ingresar_Datos!N726,IF(Ingresar_Datos!$B$53="cm100",Ingresar_Datos!O726,IF(Ingresar_Datos!$B$53="mm10",Ingresar_Datos!P726,IF(Ingresar_Datos!$B$53="mm40",Ingresar_Datos!Q726,IF(Ingresar_Datos!$B$53="mm100",Ingresar_Datos!R726,"Conv.Inválida"))))))</f>
        <v>93.542400000000001</v>
      </c>
      <c r="I143" s="116">
        <f>IF(Ingresar_Datos!$B$53="cm10",Ingresar_Datos!M826,IF(Ingresar_Datos!$B$53="cm40",Ingresar_Datos!N826,IF(Ingresar_Datos!$B$53="cm100",Ingresar_Datos!O826,IF(Ingresar_Datos!$B$53="mm10",Ingresar_Datos!P826,IF(Ingresar_Datos!$B$53="mm40",Ingresar_Datos!Q826,IF(Ingresar_Datos!$B$53="mm100",Ingresar_Datos!R826,"Conv.Inválida"))))))</f>
        <v>98.784000000000006</v>
      </c>
      <c r="J143" s="116" t="str">
        <f>IF(Ingresar_Datos!$B$53="cm10",Ingresar_Datos!M926,IF(Ingresar_Datos!$B$53="cm40",Ingresar_Datos!N926,IF(Ingresar_Datos!$B$53="cm100",Ingresar_Datos!O926,IF(Ingresar_Datos!$B$53="mm10",Ingresar_Datos!P926,IF(Ingresar_Datos!$B$53="mm40",Ingresar_Datos!Q926,IF(Ingresar_Datos!$B$53="mm100",Ingresar_Datos!R926,"Conv.Inválida"))))))</f>
        <v/>
      </c>
      <c r="K143" s="116" t="str">
        <f>IF(Ingresar_Datos!$B$53="cm10",Ingresar_Datos!M1026,IF(Ingresar_Datos!$B$53="cm40",Ingresar_Datos!N1026,IF(Ingresar_Datos!$B$53="cm100",Ingresar_Datos!O1026,IF(Ingresar_Datos!$B$53="mm10",Ingresar_Datos!P1026,IF(Ingresar_Datos!$B$53="mm40",Ingresar_Datos!Q1026,IF(Ingresar_Datos!$B$53="mm100",Ingresar_Datos!R1026,"Conv.Inválida"))))))</f>
        <v/>
      </c>
    </row>
    <row r="144" spans="2:11" x14ac:dyDescent="0.3">
      <c r="B144" s="116">
        <f>IF(Ingresar_Datos!$B$53="cm10",Ingresar_Datos!M127,IF(Ingresar_Datos!$B$53="cm40",Ingresar_Datos!N127,IF(Ingresar_Datos!$B$53="cm100",Ingresar_Datos!O127,IF(Ingresar_Datos!$B$53="mm10",Ingresar_Datos!P127,IF(Ingresar_Datos!$B$53="mm40",Ingresar_Datos!Q127,IF(Ingresar_Datos!$B$53="mm100",Ingresar_Datos!R127,"Conv.Inválida"))))))</f>
        <v>120.1536</v>
      </c>
      <c r="C144" s="116">
        <f>IF(Ingresar_Datos!$B$53="cm10",Ingresar_Datos!M227,IF(Ingresar_Datos!$B$53="cm40",Ingresar_Datos!N227,IF(Ingresar_Datos!$B$53="cm100",Ingresar_Datos!O227,IF(Ingresar_Datos!$B$53="mm10",Ingresar_Datos!P227,IF(Ingresar_Datos!$B$53="mm40",Ingresar_Datos!Q227,IF(Ingresar_Datos!$B$53="mm100",Ingresar_Datos!R227,"Conv.Inválida"))))))</f>
        <v>121.2624</v>
      </c>
      <c r="D144" s="116">
        <f>IF(Ingresar_Datos!$B$53="cm10",Ingresar_Datos!M327,IF(Ingresar_Datos!$B$53="cm40",Ingresar_Datos!N327,IF(Ingresar_Datos!$B$53="cm100",Ingresar_Datos!O327,IF(Ingresar_Datos!$B$53="mm10",Ingresar_Datos!P327,IF(Ingresar_Datos!$B$53="mm40",Ingresar_Datos!Q327,IF(Ingresar_Datos!$B$53="mm100",Ingresar_Datos!R327,"Conv.Inválida"))))))</f>
        <v>114.50879999999999</v>
      </c>
      <c r="E144" s="116">
        <f>IF(Ingresar_Datos!$B$53="cm10",Ingresar_Datos!M427,IF(Ingresar_Datos!$B$53="cm40",Ingresar_Datos!N427,IF(Ingresar_Datos!$B$53="cm100",Ingresar_Datos!O427,IF(Ingresar_Datos!$B$53="mm10",Ingresar_Datos!P427,IF(Ingresar_Datos!$B$53="mm40",Ingresar_Datos!Q427,IF(Ingresar_Datos!$B$53="mm100",Ingresar_Datos!R427,"Conv.Inválida"))))))</f>
        <v>106.4448</v>
      </c>
      <c r="F144" s="116">
        <f>IF(Ingresar_Datos!$B$53="cm10",Ingresar_Datos!M527,IF(Ingresar_Datos!$B$53="cm40",Ingresar_Datos!N527,IF(Ingresar_Datos!$B$53="cm100",Ingresar_Datos!O527,IF(Ingresar_Datos!$B$53="mm10",Ingresar_Datos!P527,IF(Ingresar_Datos!$B$53="mm40",Ingresar_Datos!Q527,IF(Ingresar_Datos!$B$53="mm100",Ingresar_Datos!R527,"Conv.Inválida"))))))</f>
        <v>120.1536</v>
      </c>
      <c r="G144" s="116">
        <f>IF(Ingresar_Datos!$B$53="cm10",Ingresar_Datos!M627,IF(Ingresar_Datos!$B$53="cm40",Ingresar_Datos!N627,IF(Ingresar_Datos!$B$53="cm100",Ingresar_Datos!O627,IF(Ingresar_Datos!$B$53="mm10",Ingresar_Datos!P627,IF(Ingresar_Datos!$B$53="mm40",Ingresar_Datos!Q627,IF(Ingresar_Datos!$B$53="mm100",Ingresar_Datos!R627,"Conv.Inválida"))))))</f>
        <v>98.380799999999994</v>
      </c>
      <c r="H144" s="116">
        <f>IF(Ingresar_Datos!$B$53="cm10",Ingresar_Datos!M727,IF(Ingresar_Datos!$B$53="cm40",Ingresar_Datos!N727,IF(Ingresar_Datos!$B$53="cm100",Ingresar_Datos!O727,IF(Ingresar_Datos!$B$53="mm10",Ingresar_Datos!P727,IF(Ingresar_Datos!$B$53="mm40",Ingresar_Datos!Q727,IF(Ingresar_Datos!$B$53="mm100",Ingresar_Datos!R727,"Conv.Inválida"))))))</f>
        <v>93.542400000000001</v>
      </c>
      <c r="I144" s="116">
        <f>IF(Ingresar_Datos!$B$53="cm10",Ingresar_Datos!M827,IF(Ingresar_Datos!$B$53="cm40",Ingresar_Datos!N827,IF(Ingresar_Datos!$B$53="cm100",Ingresar_Datos!O827,IF(Ingresar_Datos!$B$53="mm10",Ingresar_Datos!P827,IF(Ingresar_Datos!$B$53="mm40",Ingresar_Datos!Q827,IF(Ingresar_Datos!$B$53="mm100",Ingresar_Datos!R827,"Conv.Inválida"))))))</f>
        <v>100.39680000000001</v>
      </c>
      <c r="J144" s="116" t="str">
        <f>IF(Ingresar_Datos!$B$53="cm10",Ingresar_Datos!M927,IF(Ingresar_Datos!$B$53="cm40",Ingresar_Datos!N927,IF(Ingresar_Datos!$B$53="cm100",Ingresar_Datos!O927,IF(Ingresar_Datos!$B$53="mm10",Ingresar_Datos!P927,IF(Ingresar_Datos!$B$53="mm40",Ingresar_Datos!Q927,IF(Ingresar_Datos!$B$53="mm100",Ingresar_Datos!R927,"Conv.Inválida"))))))</f>
        <v/>
      </c>
      <c r="K144" s="116" t="str">
        <f>IF(Ingresar_Datos!$B$53="cm10",Ingresar_Datos!M1027,IF(Ingresar_Datos!$B$53="cm40",Ingresar_Datos!N1027,IF(Ingresar_Datos!$B$53="cm100",Ingresar_Datos!O1027,IF(Ingresar_Datos!$B$53="mm10",Ingresar_Datos!P1027,IF(Ingresar_Datos!$B$53="mm40",Ingresar_Datos!Q1027,IF(Ingresar_Datos!$B$53="mm100",Ingresar_Datos!R1027,"Conv.Inválida"))))))</f>
        <v/>
      </c>
    </row>
    <row r="145" spans="2:11" x14ac:dyDescent="0.3">
      <c r="B145" s="116">
        <f>IF(Ingresar_Datos!$B$53="cm10",Ingresar_Datos!M128,IF(Ingresar_Datos!$B$53="cm40",Ingresar_Datos!N128,IF(Ingresar_Datos!$B$53="cm100",Ingresar_Datos!O128,IF(Ingresar_Datos!$B$53="mm10",Ingresar_Datos!P128,IF(Ingresar_Datos!$B$53="mm40",Ingresar_Datos!Q128,IF(Ingresar_Datos!$B$53="mm100",Ingresar_Datos!R128,"Conv.Inválida"))))))</f>
        <v>120.1536</v>
      </c>
      <c r="C145" s="116">
        <f>IF(Ingresar_Datos!$B$53="cm10",Ingresar_Datos!M228,IF(Ingresar_Datos!$B$53="cm40",Ingresar_Datos!N228,IF(Ingresar_Datos!$B$53="cm100",Ingresar_Datos!O228,IF(Ingresar_Datos!$B$53="mm10",Ingresar_Datos!P228,IF(Ingresar_Datos!$B$53="mm40",Ingresar_Datos!Q228,IF(Ingresar_Datos!$B$53="mm100",Ingresar_Datos!R228,"Conv.Inválida"))))))</f>
        <v>122.57279999999999</v>
      </c>
      <c r="D145" s="116">
        <f>IF(Ingresar_Datos!$B$53="cm10",Ingresar_Datos!M328,IF(Ingresar_Datos!$B$53="cm40",Ingresar_Datos!N328,IF(Ingresar_Datos!$B$53="cm100",Ingresar_Datos!O328,IF(Ingresar_Datos!$B$53="mm10",Ingresar_Datos!P328,IF(Ingresar_Datos!$B$53="mm40",Ingresar_Datos!Q328,IF(Ingresar_Datos!$B$53="mm100",Ingresar_Datos!R328,"Conv.Inválida"))))))</f>
        <v>114.8112</v>
      </c>
      <c r="E145" s="116">
        <f>IF(Ingresar_Datos!$B$53="cm10",Ingresar_Datos!M428,IF(Ingresar_Datos!$B$53="cm40",Ingresar_Datos!N428,IF(Ingresar_Datos!$B$53="cm100",Ingresar_Datos!O428,IF(Ingresar_Datos!$B$53="mm10",Ingresar_Datos!P428,IF(Ingresar_Datos!$B$53="mm40",Ingresar_Datos!Q428,IF(Ingresar_Datos!$B$53="mm100",Ingresar_Datos!R428,"Conv.Inválida"))))))</f>
        <v>111.08159999999999</v>
      </c>
      <c r="F145" s="116">
        <f>IF(Ingresar_Datos!$B$53="cm10",Ingresar_Datos!M528,IF(Ingresar_Datos!$B$53="cm40",Ingresar_Datos!N528,IF(Ingresar_Datos!$B$53="cm100",Ingresar_Datos!O528,IF(Ingresar_Datos!$B$53="mm10",Ingresar_Datos!P528,IF(Ingresar_Datos!$B$53="mm40",Ingresar_Datos!Q528,IF(Ingresar_Datos!$B$53="mm100",Ingresar_Datos!R528,"Conv.Inválida"))))))</f>
        <v>120.95999999999998</v>
      </c>
      <c r="G145" s="116">
        <f>IF(Ingresar_Datos!$B$53="cm10",Ingresar_Datos!M628,IF(Ingresar_Datos!$B$53="cm40",Ingresar_Datos!N628,IF(Ingresar_Datos!$B$53="cm100",Ingresar_Datos!O628,IF(Ingresar_Datos!$B$53="mm10",Ingresar_Datos!P628,IF(Ingresar_Datos!$B$53="mm40",Ingresar_Datos!Q628,IF(Ingresar_Datos!$B$53="mm100",Ingresar_Datos!R628,"Conv.Inválida"))))))</f>
        <v>98.380799999999994</v>
      </c>
      <c r="H145" s="116">
        <f>IF(Ingresar_Datos!$B$53="cm10",Ingresar_Datos!M728,IF(Ingresar_Datos!$B$53="cm40",Ingresar_Datos!N728,IF(Ingresar_Datos!$B$53="cm100",Ingresar_Datos!O728,IF(Ingresar_Datos!$B$53="mm10",Ingresar_Datos!P728,IF(Ingresar_Datos!$B$53="mm40",Ingresar_Datos!Q728,IF(Ingresar_Datos!$B$53="mm100",Ingresar_Datos!R728,"Conv.Inválida"))))))</f>
        <v>93.542400000000001</v>
      </c>
      <c r="I145" s="116">
        <f>IF(Ingresar_Datos!$B$53="cm10",Ingresar_Datos!M828,IF(Ingresar_Datos!$B$53="cm40",Ingresar_Datos!N828,IF(Ingresar_Datos!$B$53="cm100",Ingresar_Datos!O828,IF(Ingresar_Datos!$B$53="mm10",Ingresar_Datos!P828,IF(Ingresar_Datos!$B$53="mm40",Ingresar_Datos!Q828,IF(Ingresar_Datos!$B$53="mm100",Ingresar_Datos!R828,"Conv.Inválida"))))))</f>
        <v>106.4448</v>
      </c>
      <c r="J145" s="116" t="str">
        <f>IF(Ingresar_Datos!$B$53="cm10",Ingresar_Datos!M928,IF(Ingresar_Datos!$B$53="cm40",Ingresar_Datos!N928,IF(Ingresar_Datos!$B$53="cm100",Ingresar_Datos!O928,IF(Ingresar_Datos!$B$53="mm10",Ingresar_Datos!P928,IF(Ingresar_Datos!$B$53="mm40",Ingresar_Datos!Q928,IF(Ingresar_Datos!$B$53="mm100",Ingresar_Datos!R928,"Conv.Inválida"))))))</f>
        <v/>
      </c>
      <c r="K145" s="116" t="str">
        <f>IF(Ingresar_Datos!$B$53="cm10",Ingresar_Datos!M1028,IF(Ingresar_Datos!$B$53="cm40",Ingresar_Datos!N1028,IF(Ingresar_Datos!$B$53="cm100",Ingresar_Datos!O1028,IF(Ingresar_Datos!$B$53="mm10",Ingresar_Datos!P1028,IF(Ingresar_Datos!$B$53="mm40",Ingresar_Datos!Q1028,IF(Ingresar_Datos!$B$53="mm100",Ingresar_Datos!R1028,"Conv.Inválida"))))))</f>
        <v/>
      </c>
    </row>
    <row r="146" spans="2:11" x14ac:dyDescent="0.3">
      <c r="B146" s="116">
        <f>IF(Ingresar_Datos!$B$53="cm10",Ingresar_Datos!M129,IF(Ingresar_Datos!$B$53="cm40",Ingresar_Datos!N129,IF(Ingresar_Datos!$B$53="cm100",Ingresar_Datos!O129,IF(Ingresar_Datos!$B$53="mm10",Ingresar_Datos!P129,IF(Ingresar_Datos!$B$53="mm40",Ingresar_Datos!Q129,IF(Ingresar_Datos!$B$53="mm100",Ingresar_Datos!R129,"Conv.Inválida"))))))</f>
        <v>120.1536</v>
      </c>
      <c r="C146" s="116">
        <f>IF(Ingresar_Datos!$B$53="cm10",Ingresar_Datos!M229,IF(Ingresar_Datos!$B$53="cm40",Ingresar_Datos!N229,IF(Ingresar_Datos!$B$53="cm100",Ingresar_Datos!O229,IF(Ingresar_Datos!$B$53="mm10",Ingresar_Datos!P229,IF(Ingresar_Datos!$B$53="mm40",Ingresar_Datos!Q229,IF(Ingresar_Datos!$B$53="mm100",Ingresar_Datos!R229,"Conv.Inválida"))))))</f>
        <v>125.79839999999999</v>
      </c>
      <c r="D146" s="116">
        <f>IF(Ingresar_Datos!$B$53="cm10",Ingresar_Datos!M329,IF(Ingresar_Datos!$B$53="cm40",Ingresar_Datos!N329,IF(Ingresar_Datos!$B$53="cm100",Ingresar_Datos!O329,IF(Ingresar_Datos!$B$53="mm10",Ingresar_Datos!P329,IF(Ingresar_Datos!$B$53="mm40",Ingresar_Datos!Q329,IF(Ingresar_Datos!$B$53="mm100",Ingresar_Datos!R329,"Conv.Inválida"))))))</f>
        <v>120.1536</v>
      </c>
      <c r="E146" s="116">
        <f>IF(Ingresar_Datos!$B$53="cm10",Ingresar_Datos!M429,IF(Ingresar_Datos!$B$53="cm40",Ingresar_Datos!N429,IF(Ingresar_Datos!$B$53="cm100",Ingresar_Datos!O429,IF(Ingresar_Datos!$B$53="mm10",Ingresar_Datos!P429,IF(Ingresar_Datos!$B$53="mm40",Ingresar_Datos!Q429,IF(Ingresar_Datos!$B$53="mm100",Ingresar_Datos!R429,"Conv.Inválida"))))))</f>
        <v>116.928</v>
      </c>
      <c r="F146" s="116">
        <f>IF(Ingresar_Datos!$B$53="cm10",Ingresar_Datos!M529,IF(Ingresar_Datos!$B$53="cm40",Ingresar_Datos!N529,IF(Ingresar_Datos!$B$53="cm100",Ingresar_Datos!O529,IF(Ingresar_Datos!$B$53="mm10",Ingresar_Datos!P529,IF(Ingresar_Datos!$B$53="mm40",Ingresar_Datos!Q529,IF(Ingresar_Datos!$B$53="mm100",Ingresar_Datos!R529,"Conv.Inválida"))))))</f>
        <v>125.79839999999999</v>
      </c>
      <c r="G146" s="116">
        <f>IF(Ingresar_Datos!$B$53="cm10",Ingresar_Datos!M629,IF(Ingresar_Datos!$B$53="cm40",Ingresar_Datos!N629,IF(Ingresar_Datos!$B$53="cm100",Ingresar_Datos!O629,IF(Ingresar_Datos!$B$53="mm10",Ingresar_Datos!P629,IF(Ingresar_Datos!$B$53="mm40",Ingresar_Datos!Q629,IF(Ingresar_Datos!$B$53="mm100",Ingresar_Datos!R629,"Conv.Inválida"))))))</f>
        <v>101.60639999999999</v>
      </c>
      <c r="H146" s="116">
        <f>IF(Ingresar_Datos!$B$53="cm10",Ingresar_Datos!M729,IF(Ingresar_Datos!$B$53="cm40",Ingresar_Datos!N729,IF(Ingresar_Datos!$B$53="cm100",Ingresar_Datos!O729,IF(Ingresar_Datos!$B$53="mm10",Ingresar_Datos!P729,IF(Ingresar_Datos!$B$53="mm40",Ingresar_Datos!Q729,IF(Ingresar_Datos!$B$53="mm100",Ingresar_Datos!R729,"Conv.Inválida"))))))</f>
        <v>99.187200000000004</v>
      </c>
      <c r="I146" s="116">
        <f>IF(Ingresar_Datos!$B$53="cm10",Ingresar_Datos!M829,IF(Ingresar_Datos!$B$53="cm40",Ingresar_Datos!N829,IF(Ingresar_Datos!$B$53="cm100",Ingresar_Datos!O829,IF(Ingresar_Datos!$B$53="mm10",Ingresar_Datos!P829,IF(Ingresar_Datos!$B$53="mm40",Ingresar_Datos!Q829,IF(Ingresar_Datos!$B$53="mm100",Ingresar_Datos!R829,"Conv.Inválida"))))))</f>
        <v>111.08159999999999</v>
      </c>
      <c r="J146" s="116" t="str">
        <f>IF(Ingresar_Datos!$B$53="cm10",Ingresar_Datos!M929,IF(Ingresar_Datos!$B$53="cm40",Ingresar_Datos!N929,IF(Ingresar_Datos!$B$53="cm100",Ingresar_Datos!O929,IF(Ingresar_Datos!$B$53="mm10",Ingresar_Datos!P929,IF(Ingresar_Datos!$B$53="mm40",Ingresar_Datos!Q929,IF(Ingresar_Datos!$B$53="mm100",Ingresar_Datos!R929,"Conv.Inválida"))))))</f>
        <v/>
      </c>
      <c r="K146" s="116" t="str">
        <f>IF(Ingresar_Datos!$B$53="cm10",Ingresar_Datos!M1029,IF(Ingresar_Datos!$B$53="cm40",Ingresar_Datos!N1029,IF(Ingresar_Datos!$B$53="cm100",Ingresar_Datos!O1029,IF(Ingresar_Datos!$B$53="mm10",Ingresar_Datos!P1029,IF(Ingresar_Datos!$B$53="mm40",Ingresar_Datos!Q1029,IF(Ingresar_Datos!$B$53="mm100",Ingresar_Datos!R1029,"Conv.Inválida"))))))</f>
        <v/>
      </c>
    </row>
    <row r="147" spans="2:11" x14ac:dyDescent="0.3">
      <c r="B147" s="116">
        <f>IF(Ingresar_Datos!$B$53="cm10",Ingresar_Datos!M130,IF(Ingresar_Datos!$B$53="cm40",Ingresar_Datos!N130,IF(Ingresar_Datos!$B$53="cm100",Ingresar_Datos!O130,IF(Ingresar_Datos!$B$53="mm10",Ingresar_Datos!P130,IF(Ingresar_Datos!$B$53="mm40",Ingresar_Datos!Q130,IF(Ingresar_Datos!$B$53="mm100",Ingresar_Datos!R130,"Conv.Inválida"))))))</f>
        <v>122.47199999999999</v>
      </c>
      <c r="C147" s="116">
        <f>IF(Ingresar_Datos!$B$53="cm10",Ingresar_Datos!M230,IF(Ingresar_Datos!$B$53="cm40",Ingresar_Datos!N230,IF(Ingresar_Datos!$B$53="cm100",Ingresar_Datos!O230,IF(Ingresar_Datos!$B$53="mm10",Ingresar_Datos!P230,IF(Ingresar_Datos!$B$53="mm40",Ingresar_Datos!Q230,IF(Ingresar_Datos!$B$53="mm100",Ingresar_Datos!R230,"Conv.Inválida"))))))</f>
        <v>128.2176</v>
      </c>
      <c r="D147" s="116">
        <f>IF(Ingresar_Datos!$B$53="cm10",Ingresar_Datos!M330,IF(Ingresar_Datos!$B$53="cm40",Ingresar_Datos!N330,IF(Ingresar_Datos!$B$53="cm100",Ingresar_Datos!O330,IF(Ingresar_Datos!$B$53="mm10",Ingresar_Datos!P330,IF(Ingresar_Datos!$B$53="mm40",Ingresar_Datos!Q330,IF(Ingresar_Datos!$B$53="mm100",Ingresar_Datos!R330,"Conv.Inválida"))))))</f>
        <v>122.16959999999997</v>
      </c>
      <c r="E147" s="116">
        <f>IF(Ingresar_Datos!$B$53="cm10",Ingresar_Datos!M430,IF(Ingresar_Datos!$B$53="cm40",Ingresar_Datos!N430,IF(Ingresar_Datos!$B$53="cm100",Ingresar_Datos!O430,IF(Ingresar_Datos!$B$53="mm10",Ingresar_Datos!P430,IF(Ingresar_Datos!$B$53="mm40",Ingresar_Datos!Q430,IF(Ingresar_Datos!$B$53="mm100",Ingresar_Datos!R430,"Conv.Inválida"))))))</f>
        <v>124.992</v>
      </c>
      <c r="F147" s="116">
        <f>IF(Ingresar_Datos!$B$53="cm10",Ingresar_Datos!M530,IF(Ingresar_Datos!$B$53="cm40",Ingresar_Datos!N530,IF(Ingresar_Datos!$B$53="cm100",Ingresar_Datos!O530,IF(Ingresar_Datos!$B$53="mm10",Ingresar_Datos!P530,IF(Ingresar_Datos!$B$53="mm40",Ingresar_Datos!Q530,IF(Ingresar_Datos!$B$53="mm100",Ingresar_Datos!R530,"Conv.Inválida"))))))</f>
        <v>128.2176</v>
      </c>
      <c r="G147" s="116">
        <f>IF(Ingresar_Datos!$B$53="cm10",Ingresar_Datos!M630,IF(Ingresar_Datos!$B$53="cm40",Ingresar_Datos!N630,IF(Ingresar_Datos!$B$53="cm100",Ingresar_Datos!O630,IF(Ingresar_Datos!$B$53="mm10",Ingresar_Datos!P630,IF(Ingresar_Datos!$B$53="mm40",Ingresar_Datos!Q630,IF(Ingresar_Datos!$B$53="mm100",Ingresar_Datos!R630,"Conv.Inválida"))))))</f>
        <v>101.60639999999999</v>
      </c>
      <c r="H147" s="116">
        <f>IF(Ingresar_Datos!$B$53="cm10",Ingresar_Datos!M730,IF(Ingresar_Datos!$B$53="cm40",Ingresar_Datos!N730,IF(Ingresar_Datos!$B$53="cm100",Ingresar_Datos!O730,IF(Ingresar_Datos!$B$53="mm10",Ingresar_Datos!P730,IF(Ingresar_Datos!$B$53="mm40",Ingresar_Datos!Q730,IF(Ingresar_Datos!$B$53="mm100",Ingresar_Datos!R730,"Conv.Inválida"))))))</f>
        <v>101.20319999999998</v>
      </c>
      <c r="I147" s="116">
        <f>IF(Ingresar_Datos!$B$53="cm10",Ingresar_Datos!M830,IF(Ingresar_Datos!$B$53="cm40",Ingresar_Datos!N830,IF(Ingresar_Datos!$B$53="cm100",Ingresar_Datos!O830,IF(Ingresar_Datos!$B$53="mm10",Ingresar_Datos!P830,IF(Ingresar_Datos!$B$53="mm40",Ingresar_Datos!Q830,IF(Ingresar_Datos!$B$53="mm100",Ingresar_Datos!R830,"Conv.Inválida"))))))</f>
        <v>116.928</v>
      </c>
      <c r="J147" s="116" t="str">
        <f>IF(Ingresar_Datos!$B$53="cm10",Ingresar_Datos!M930,IF(Ingresar_Datos!$B$53="cm40",Ingresar_Datos!N930,IF(Ingresar_Datos!$B$53="cm100",Ingresar_Datos!O930,IF(Ingresar_Datos!$B$53="mm10",Ingresar_Datos!P930,IF(Ingresar_Datos!$B$53="mm40",Ingresar_Datos!Q930,IF(Ingresar_Datos!$B$53="mm100",Ingresar_Datos!R930,"Conv.Inválida"))))))</f>
        <v/>
      </c>
      <c r="K147" s="116" t="str">
        <f>IF(Ingresar_Datos!$B$53="cm10",Ingresar_Datos!M1030,IF(Ingresar_Datos!$B$53="cm40",Ingresar_Datos!N1030,IF(Ingresar_Datos!$B$53="cm100",Ingresar_Datos!O1030,IF(Ingresar_Datos!$B$53="mm10",Ingresar_Datos!P1030,IF(Ingresar_Datos!$B$53="mm40",Ingresar_Datos!Q1030,IF(Ingresar_Datos!$B$53="mm100",Ingresar_Datos!R1030,"Conv.Inválida"))))))</f>
        <v/>
      </c>
    </row>
    <row r="148" spans="2:11" x14ac:dyDescent="0.3">
      <c r="B148" s="116">
        <f>IF(Ingresar_Datos!$B$53="cm10",Ingresar_Datos!M131,IF(Ingresar_Datos!$B$53="cm40",Ingresar_Datos!N131,IF(Ingresar_Datos!$B$53="cm100",Ingresar_Datos!O131,IF(Ingresar_Datos!$B$53="mm10",Ingresar_Datos!P131,IF(Ingresar_Datos!$B$53="mm40",Ingresar_Datos!Q131,IF(Ingresar_Datos!$B$53="mm100",Ingresar_Datos!R131,"Conv.Inválida"))))))</f>
        <v>125.29439999999998</v>
      </c>
      <c r="C148" s="116">
        <f>IF(Ingresar_Datos!$B$53="cm10",Ingresar_Datos!M231,IF(Ingresar_Datos!$B$53="cm40",Ingresar_Datos!N231,IF(Ingresar_Datos!$B$53="cm100",Ingresar_Datos!O231,IF(Ingresar_Datos!$B$53="mm10",Ingresar_Datos!P231,IF(Ingresar_Datos!$B$53="mm40",Ingresar_Datos!Q231,IF(Ingresar_Datos!$B$53="mm100",Ingresar_Datos!R231,"Conv.Inválida"))))))</f>
        <v>128.2176</v>
      </c>
      <c r="D148" s="116">
        <f>IF(Ingresar_Datos!$B$53="cm10",Ingresar_Datos!M331,IF(Ingresar_Datos!$B$53="cm40",Ingresar_Datos!N331,IF(Ingresar_Datos!$B$53="cm100",Ingresar_Datos!O331,IF(Ingresar_Datos!$B$53="mm10",Ingresar_Datos!P331,IF(Ingresar_Datos!$B$53="mm40",Ingresar_Datos!Q331,IF(Ingresar_Datos!$B$53="mm100",Ingresar_Datos!R331,"Conv.Inválida"))))))</f>
        <v>127.41119999999999</v>
      </c>
      <c r="E148" s="116">
        <f>IF(Ingresar_Datos!$B$53="cm10",Ingresar_Datos!M431,IF(Ingresar_Datos!$B$53="cm40",Ingresar_Datos!N431,IF(Ingresar_Datos!$B$53="cm100",Ingresar_Datos!O431,IF(Ingresar_Datos!$B$53="mm10",Ingresar_Datos!P431,IF(Ingresar_Datos!$B$53="mm40",Ingresar_Datos!Q431,IF(Ingresar_Datos!$B$53="mm100",Ingresar_Datos!R431,"Conv.Inválida"))))))</f>
        <v>133.86240000000001</v>
      </c>
      <c r="F148" s="116">
        <f>IF(Ingresar_Datos!$B$53="cm10",Ingresar_Datos!M531,IF(Ingresar_Datos!$B$53="cm40",Ingresar_Datos!N531,IF(Ingresar_Datos!$B$53="cm100",Ingresar_Datos!O531,IF(Ingresar_Datos!$B$53="mm10",Ingresar_Datos!P531,IF(Ingresar_Datos!$B$53="mm40",Ingresar_Datos!Q531,IF(Ingresar_Datos!$B$53="mm100",Ingresar_Datos!R531,"Conv.Inválida"))))))</f>
        <v>130.63679999999999</v>
      </c>
      <c r="G148" s="116">
        <f>IF(Ingresar_Datos!$B$53="cm10",Ingresar_Datos!M631,IF(Ingresar_Datos!$B$53="cm40",Ingresar_Datos!N631,IF(Ingresar_Datos!$B$53="cm100",Ingresar_Datos!O631,IF(Ingresar_Datos!$B$53="mm10",Ingresar_Datos!P631,IF(Ingresar_Datos!$B$53="mm40",Ingresar_Datos!Q631,IF(Ingresar_Datos!$B$53="mm100",Ingresar_Datos!R631,"Conv.Inválida"))))))</f>
        <v>104.0256</v>
      </c>
      <c r="H148" s="116">
        <f>IF(Ingresar_Datos!$B$53="cm10",Ingresar_Datos!M731,IF(Ingresar_Datos!$B$53="cm40",Ingresar_Datos!N731,IF(Ingresar_Datos!$B$53="cm100",Ingresar_Datos!O731,IF(Ingresar_Datos!$B$53="mm10",Ingresar_Datos!P731,IF(Ingresar_Datos!$B$53="mm40",Ingresar_Datos!Q731,IF(Ingresar_Datos!$B$53="mm100",Ingresar_Datos!R731,"Conv.Inválida"))))))</f>
        <v>106.4448</v>
      </c>
      <c r="I148" s="116">
        <f>IF(Ingresar_Datos!$B$53="cm10",Ingresar_Datos!M831,IF(Ingresar_Datos!$B$53="cm40",Ingresar_Datos!N831,IF(Ingresar_Datos!$B$53="cm100",Ingresar_Datos!O831,IF(Ingresar_Datos!$B$53="mm10",Ingresar_Datos!P831,IF(Ingresar_Datos!$B$53="mm40",Ingresar_Datos!Q831,IF(Ingresar_Datos!$B$53="mm100",Ingresar_Datos!R831,"Conv.Inválida"))))))</f>
        <v>124.992</v>
      </c>
      <c r="J148" s="116" t="str">
        <f>IF(Ingresar_Datos!$B$53="cm10",Ingresar_Datos!M931,IF(Ingresar_Datos!$B$53="cm40",Ingresar_Datos!N931,IF(Ingresar_Datos!$B$53="cm100",Ingresar_Datos!O931,IF(Ingresar_Datos!$B$53="mm10",Ingresar_Datos!P931,IF(Ingresar_Datos!$B$53="mm40",Ingresar_Datos!Q931,IF(Ingresar_Datos!$B$53="mm100",Ingresar_Datos!R931,"Conv.Inválida"))))))</f>
        <v/>
      </c>
      <c r="K148" s="116" t="str">
        <f>IF(Ingresar_Datos!$B$53="cm10",Ingresar_Datos!M1031,IF(Ingresar_Datos!$B$53="cm40",Ingresar_Datos!N1031,IF(Ingresar_Datos!$B$53="cm100",Ingresar_Datos!O1031,IF(Ingresar_Datos!$B$53="mm10",Ingresar_Datos!P1031,IF(Ingresar_Datos!$B$53="mm40",Ingresar_Datos!Q1031,IF(Ingresar_Datos!$B$53="mm100",Ingresar_Datos!R1031,"Conv.Inválida"))))))</f>
        <v/>
      </c>
    </row>
    <row r="149" spans="2:11" x14ac:dyDescent="0.3">
      <c r="B149" s="116">
        <f>IF(Ingresar_Datos!$B$53="cm10",Ingresar_Datos!M132,IF(Ingresar_Datos!$B$53="cm40",Ingresar_Datos!N132,IF(Ingresar_Datos!$B$53="cm100",Ingresar_Datos!O132,IF(Ingresar_Datos!$B$53="mm10",Ingresar_Datos!P132,IF(Ingresar_Datos!$B$53="mm40",Ingresar_Datos!Q132,IF(Ingresar_Datos!$B$53="mm100",Ingresar_Datos!R132,"Conv.Inválida"))))))</f>
        <v>130.63679999999999</v>
      </c>
      <c r="C149" s="116">
        <f>IF(Ingresar_Datos!$B$53="cm10",Ingresar_Datos!M232,IF(Ingresar_Datos!$B$53="cm40",Ingresar_Datos!N232,IF(Ingresar_Datos!$B$53="cm100",Ingresar_Datos!O232,IF(Ingresar_Datos!$B$53="mm10",Ingresar_Datos!P232,IF(Ingresar_Datos!$B$53="mm40",Ingresar_Datos!Q232,IF(Ingresar_Datos!$B$53="mm100",Ingresar_Datos!R232,"Conv.Inválida"))))))</f>
        <v>128.2176</v>
      </c>
      <c r="D149" s="116">
        <f>IF(Ingresar_Datos!$B$53="cm10",Ingresar_Datos!M332,IF(Ingresar_Datos!$B$53="cm40",Ingresar_Datos!N332,IF(Ingresar_Datos!$B$53="cm100",Ingresar_Datos!O332,IF(Ingresar_Datos!$B$53="mm10",Ingresar_Datos!P332,IF(Ingresar_Datos!$B$53="mm40",Ingresar_Datos!Q332,IF(Ingresar_Datos!$B$53="mm100",Ingresar_Datos!R332,"Conv.Inválida"))))))</f>
        <v>131.44319999999999</v>
      </c>
      <c r="E149" s="116">
        <f>IF(Ingresar_Datos!$B$53="cm10",Ingresar_Datos!M432,IF(Ingresar_Datos!$B$53="cm40",Ingresar_Datos!N432,IF(Ingresar_Datos!$B$53="cm100",Ingresar_Datos!O432,IF(Ingresar_Datos!$B$53="mm10",Ingresar_Datos!P432,IF(Ingresar_Datos!$B$53="mm40",Ingresar_Datos!Q432,IF(Ingresar_Datos!$B$53="mm100",Ingresar_Datos!R432,"Conv.Inválida"))))))</f>
        <v>136.2816</v>
      </c>
      <c r="F149" s="116">
        <f>IF(Ingresar_Datos!$B$53="cm10",Ingresar_Datos!M532,IF(Ingresar_Datos!$B$53="cm40",Ingresar_Datos!N532,IF(Ingresar_Datos!$B$53="cm100",Ingresar_Datos!O532,IF(Ingresar_Datos!$B$53="mm10",Ingresar_Datos!P532,IF(Ingresar_Datos!$B$53="mm40",Ingresar_Datos!Q532,IF(Ingresar_Datos!$B$53="mm100",Ingresar_Datos!R532,"Conv.Inválida"))))))</f>
        <v>136.07999999999998</v>
      </c>
      <c r="G149" s="116">
        <f>IF(Ingresar_Datos!$B$53="cm10",Ingresar_Datos!M632,IF(Ingresar_Datos!$B$53="cm40",Ingresar_Datos!N632,IF(Ingresar_Datos!$B$53="cm100",Ingresar_Datos!O632,IF(Ingresar_Datos!$B$53="mm10",Ingresar_Datos!P632,IF(Ingresar_Datos!$B$53="mm40",Ingresar_Datos!Q632,IF(Ingresar_Datos!$B$53="mm100",Ingresar_Datos!R632,"Conv.Inválida"))))))</f>
        <v>104.42879999999998</v>
      </c>
      <c r="H149" s="116">
        <f>IF(Ingresar_Datos!$B$53="cm10",Ingresar_Datos!M732,IF(Ingresar_Datos!$B$53="cm40",Ingresar_Datos!N732,IF(Ingresar_Datos!$B$53="cm100",Ingresar_Datos!O732,IF(Ingresar_Datos!$B$53="mm10",Ingresar_Datos!P732,IF(Ingresar_Datos!$B$53="mm40",Ingresar_Datos!Q732,IF(Ingresar_Datos!$B$53="mm100",Ingresar_Datos!R732,"Conv.Inválida"))))))</f>
        <v>107.2512</v>
      </c>
      <c r="I149" s="116">
        <f>IF(Ingresar_Datos!$B$53="cm10",Ingresar_Datos!M832,IF(Ingresar_Datos!$B$53="cm40",Ingresar_Datos!N832,IF(Ingresar_Datos!$B$53="cm100",Ingresar_Datos!O832,IF(Ingresar_Datos!$B$53="mm10",Ingresar_Datos!P832,IF(Ingresar_Datos!$B$53="mm40",Ingresar_Datos!Q832,IF(Ingresar_Datos!$B$53="mm100",Ingresar_Datos!R832,"Conv.Inválida"))))))</f>
        <v>133.86240000000001</v>
      </c>
      <c r="J149" s="116" t="str">
        <f>IF(Ingresar_Datos!$B$53="cm10",Ingresar_Datos!M932,IF(Ingresar_Datos!$B$53="cm40",Ingresar_Datos!N932,IF(Ingresar_Datos!$B$53="cm100",Ingresar_Datos!O932,IF(Ingresar_Datos!$B$53="mm10",Ingresar_Datos!P932,IF(Ingresar_Datos!$B$53="mm40",Ingresar_Datos!Q932,IF(Ingresar_Datos!$B$53="mm100",Ingresar_Datos!R932,"Conv.Inválida"))))))</f>
        <v/>
      </c>
      <c r="K149" s="116" t="str">
        <f>IF(Ingresar_Datos!$B$53="cm10",Ingresar_Datos!M1032,IF(Ingresar_Datos!$B$53="cm40",Ingresar_Datos!N1032,IF(Ingresar_Datos!$B$53="cm100",Ingresar_Datos!O1032,IF(Ingresar_Datos!$B$53="mm10",Ingresar_Datos!P1032,IF(Ingresar_Datos!$B$53="mm40",Ingresar_Datos!Q1032,IF(Ingresar_Datos!$B$53="mm100",Ingresar_Datos!R1032,"Conv.Inválida"))))))</f>
        <v/>
      </c>
    </row>
    <row r="150" spans="2:11" x14ac:dyDescent="0.3">
      <c r="B150" s="116">
        <f>IF(Ingresar_Datos!$B$53="cm10",Ingresar_Datos!M133,IF(Ingresar_Datos!$B$53="cm40",Ingresar_Datos!N133,IF(Ingresar_Datos!$B$53="cm100",Ingresar_Datos!O133,IF(Ingresar_Datos!$B$53="mm10",Ingresar_Datos!P133,IF(Ingresar_Datos!$B$53="mm40",Ingresar_Datos!Q133,IF(Ingresar_Datos!$B$53="mm100",Ingresar_Datos!R133,"Conv.Inválida"))))))</f>
        <v>138.70079999999999</v>
      </c>
      <c r="C150" s="116">
        <f>IF(Ingresar_Datos!$B$53="cm10",Ingresar_Datos!M233,IF(Ingresar_Datos!$B$53="cm40",Ingresar_Datos!N233,IF(Ingresar_Datos!$B$53="cm100",Ingresar_Datos!O233,IF(Ingresar_Datos!$B$53="mm10",Ingresar_Datos!P233,IF(Ingresar_Datos!$B$53="mm40",Ingresar_Datos!Q233,IF(Ingresar_Datos!$B$53="mm100",Ingresar_Datos!R233,"Conv.Inválida"))))))</f>
        <v>133.86240000000001</v>
      </c>
      <c r="D150" s="116">
        <f>IF(Ingresar_Datos!$B$53="cm10",Ingresar_Datos!M333,IF(Ingresar_Datos!$B$53="cm40",Ingresar_Datos!N333,IF(Ingresar_Datos!$B$53="cm100",Ingresar_Datos!O333,IF(Ingresar_Datos!$B$53="mm10",Ingresar_Datos!P333,IF(Ingresar_Datos!$B$53="mm40",Ingresar_Datos!Q333,IF(Ingresar_Datos!$B$53="mm100",Ingresar_Datos!R333,"Conv.Inválida"))))))</f>
        <v>145.95839999999998</v>
      </c>
      <c r="E150" s="116">
        <f>IF(Ingresar_Datos!$B$53="cm10",Ingresar_Datos!M433,IF(Ingresar_Datos!$B$53="cm40",Ingresar_Datos!N433,IF(Ingresar_Datos!$B$53="cm100",Ingresar_Datos!O433,IF(Ingresar_Datos!$B$53="mm10",Ingresar_Datos!P433,IF(Ingresar_Datos!$B$53="mm40",Ingresar_Datos!Q433,IF(Ingresar_Datos!$B$53="mm100",Ingresar_Datos!R433,"Conv.Inválida"))))))</f>
        <v>136.88640000000001</v>
      </c>
      <c r="F150" s="116">
        <f>IF(Ingresar_Datos!$B$53="cm10",Ingresar_Datos!M533,IF(Ingresar_Datos!$B$53="cm40",Ingresar_Datos!N533,IF(Ingresar_Datos!$B$53="cm100",Ingresar_Datos!O533,IF(Ingresar_Datos!$B$53="mm10",Ingresar_Datos!P533,IF(Ingresar_Datos!$B$53="mm40",Ingresar_Datos!Q533,IF(Ingresar_Datos!$B$53="mm100",Ingresar_Datos!R533,"Conv.Inválida"))))))</f>
        <v>138.70079999999999</v>
      </c>
      <c r="G150" s="116">
        <f>IF(Ingresar_Datos!$B$53="cm10",Ingresar_Datos!M633,IF(Ingresar_Datos!$B$53="cm40",Ingresar_Datos!N633,IF(Ingresar_Datos!$B$53="cm100",Ingresar_Datos!O633,IF(Ingresar_Datos!$B$53="mm10",Ingresar_Datos!P633,IF(Ingresar_Datos!$B$53="mm40",Ingresar_Datos!Q633,IF(Ingresar_Datos!$B$53="mm100",Ingresar_Datos!R633,"Conv.Inválida"))))))</f>
        <v>114.50879999999999</v>
      </c>
      <c r="H150" s="116">
        <f>IF(Ingresar_Datos!$B$53="cm10",Ingresar_Datos!M733,IF(Ingresar_Datos!$B$53="cm40",Ingresar_Datos!N733,IF(Ingresar_Datos!$B$53="cm100",Ingresar_Datos!O733,IF(Ingresar_Datos!$B$53="mm10",Ingresar_Datos!P733,IF(Ingresar_Datos!$B$53="mm40",Ingresar_Datos!Q733,IF(Ingresar_Datos!$B$53="mm100",Ingresar_Datos!R733,"Conv.Inválida"))))))</f>
        <v>114.50879999999999</v>
      </c>
      <c r="I150" s="116">
        <f>IF(Ingresar_Datos!$B$53="cm10",Ingresar_Datos!M833,IF(Ingresar_Datos!$B$53="cm40",Ingresar_Datos!N833,IF(Ingresar_Datos!$B$53="cm100",Ingresar_Datos!O833,IF(Ingresar_Datos!$B$53="mm10",Ingresar_Datos!P833,IF(Ingresar_Datos!$B$53="mm40",Ingresar_Datos!Q833,IF(Ingresar_Datos!$B$53="mm100",Ingresar_Datos!R833,"Conv.Inválida"))))))</f>
        <v>136.2816</v>
      </c>
      <c r="J150" s="116" t="str">
        <f>IF(Ingresar_Datos!$B$53="cm10",Ingresar_Datos!M933,IF(Ingresar_Datos!$B$53="cm40",Ingresar_Datos!N933,IF(Ingresar_Datos!$B$53="cm100",Ingresar_Datos!O933,IF(Ingresar_Datos!$B$53="mm10",Ingresar_Datos!P933,IF(Ingresar_Datos!$B$53="mm40",Ingresar_Datos!Q933,IF(Ingresar_Datos!$B$53="mm100",Ingresar_Datos!R933,"Conv.Inválida"))))))</f>
        <v/>
      </c>
      <c r="K150" s="116" t="str">
        <f>IF(Ingresar_Datos!$B$53="cm10",Ingresar_Datos!M1033,IF(Ingresar_Datos!$B$53="cm40",Ingresar_Datos!N1033,IF(Ingresar_Datos!$B$53="cm100",Ingresar_Datos!O1033,IF(Ingresar_Datos!$B$53="mm10",Ingresar_Datos!P1033,IF(Ingresar_Datos!$B$53="mm40",Ingresar_Datos!Q1033,IF(Ingresar_Datos!$B$53="mm100",Ingresar_Datos!R1033,"Conv.Inválida"))))))</f>
        <v/>
      </c>
    </row>
    <row r="151" spans="2:11" x14ac:dyDescent="0.3">
      <c r="B151" s="116">
        <f>IF(Ingresar_Datos!$B$53="cm10",Ingresar_Datos!M134,IF(Ingresar_Datos!$B$53="cm40",Ingresar_Datos!N134,IF(Ingresar_Datos!$B$53="cm100",Ingresar_Datos!O134,IF(Ingresar_Datos!$B$53="mm10",Ingresar_Datos!P134,IF(Ingresar_Datos!$B$53="mm40",Ingresar_Datos!Q134,IF(Ingresar_Datos!$B$53="mm100",Ingresar_Datos!R134,"Conv.Inválida"))))))</f>
        <v>120.14279999999999</v>
      </c>
      <c r="C151" s="116">
        <f>IF(Ingresar_Datos!$B$53="cm10",Ingresar_Datos!M234,IF(Ingresar_Datos!$B$53="cm40",Ingresar_Datos!N234,IF(Ingresar_Datos!$B$53="cm100",Ingresar_Datos!O234,IF(Ingresar_Datos!$B$53="mm10",Ingresar_Datos!P234,IF(Ingresar_Datos!$B$53="mm40",Ingresar_Datos!Q234,IF(Ingresar_Datos!$B$53="mm100",Ingresar_Datos!R234,"Conv.Inválida"))))))</f>
        <v>111.28319999999998</v>
      </c>
      <c r="D151" s="116">
        <f>IF(Ingresar_Datos!$B$53="cm10",Ingresar_Datos!M334,IF(Ingresar_Datos!$B$53="cm40",Ingresar_Datos!N334,IF(Ingresar_Datos!$B$53="cm100",Ingresar_Datos!O334,IF(Ingresar_Datos!$B$53="mm10",Ingresar_Datos!P334,IF(Ingresar_Datos!$B$53="mm40",Ingresar_Datos!Q334,IF(Ingresar_Datos!$B$53="mm100",Ingresar_Datos!R334,"Conv.Inválida"))))))</f>
        <v>126.1872</v>
      </c>
      <c r="E151" s="116">
        <f>IF(Ingresar_Datos!$B$53="cm10",Ingresar_Datos!M434,IF(Ingresar_Datos!$B$53="cm40",Ingresar_Datos!N434,IF(Ingresar_Datos!$B$53="cm100",Ingresar_Datos!O434,IF(Ingresar_Datos!$B$53="mm10",Ingresar_Datos!P434,IF(Ingresar_Datos!$B$53="mm40",Ingresar_Datos!Q434,IF(Ingresar_Datos!$B$53="mm100",Ingresar_Datos!R434,"Conv.Inválida"))))))</f>
        <v>113.93279999999999</v>
      </c>
      <c r="F151" s="116">
        <f>IF(Ingresar_Datos!$B$53="cm10",Ingresar_Datos!M534,IF(Ingresar_Datos!$B$53="cm40",Ingresar_Datos!N534,IF(Ingresar_Datos!$B$53="cm100",Ingresar_Datos!O534,IF(Ingresar_Datos!$B$53="mm10",Ingresar_Datos!P534,IF(Ingresar_Datos!$B$53="mm40",Ingresar_Datos!Q534,IF(Ingresar_Datos!$B$53="mm100",Ingresar_Datos!R534,"Conv.Inválida"))))))</f>
        <v>113.93279999999999</v>
      </c>
      <c r="G151" s="116">
        <f>IF(Ingresar_Datos!$B$53="cm10",Ingresar_Datos!M634,IF(Ingresar_Datos!$B$53="cm40",Ingresar_Datos!N634,IF(Ingresar_Datos!$B$53="cm100",Ingresar_Datos!O634,IF(Ingresar_Datos!$B$53="mm10",Ingresar_Datos!P634,IF(Ingresar_Datos!$B$53="mm40",Ingresar_Datos!Q634,IF(Ingresar_Datos!$B$53="mm100",Ingresar_Datos!R634,"Conv.Inválida"))))))</f>
        <v>94.060799999999986</v>
      </c>
      <c r="H151" s="116">
        <f>IF(Ingresar_Datos!$B$53="cm10",Ingresar_Datos!M734,IF(Ingresar_Datos!$B$53="cm40",Ingresar_Datos!N734,IF(Ingresar_Datos!$B$53="cm100",Ingresar_Datos!O734,IF(Ingresar_Datos!$B$53="mm10",Ingresar_Datos!P734,IF(Ingresar_Datos!$B$53="mm40",Ingresar_Datos!Q734,IF(Ingresar_Datos!$B$53="mm100",Ingresar_Datos!R734,"Conv.Inválida"))))))</f>
        <v>96.047999999999988</v>
      </c>
      <c r="I151" s="116">
        <f>IF(Ingresar_Datos!$B$53="cm10",Ingresar_Datos!M834,IF(Ingresar_Datos!$B$53="cm40",Ingresar_Datos!N834,IF(Ingresar_Datos!$B$53="cm100",Ingresar_Datos!O834,IF(Ingresar_Datos!$B$53="mm10",Ingresar_Datos!P834,IF(Ingresar_Datos!$B$53="mm40",Ingresar_Datos!Q834,IF(Ingresar_Datos!$B$53="mm100",Ingresar_Datos!R834,"Conv.Inválida"))))))</f>
        <v>136.88640000000001</v>
      </c>
      <c r="J151" s="116" t="str">
        <f>IF(Ingresar_Datos!$B$53="cm10",Ingresar_Datos!M934,IF(Ingresar_Datos!$B$53="cm40",Ingresar_Datos!N934,IF(Ingresar_Datos!$B$53="cm100",Ingresar_Datos!O934,IF(Ingresar_Datos!$B$53="mm10",Ingresar_Datos!P934,IF(Ingresar_Datos!$B$53="mm40",Ingresar_Datos!Q934,IF(Ingresar_Datos!$B$53="mm100",Ingresar_Datos!R934,"Conv.Inválida"))))))</f>
        <v/>
      </c>
      <c r="K151" s="116" t="str">
        <f>IF(Ingresar_Datos!$B$53="cm10",Ingresar_Datos!M1034,IF(Ingresar_Datos!$B$53="cm40",Ingresar_Datos!N1034,IF(Ingresar_Datos!$B$53="cm100",Ingresar_Datos!O1034,IF(Ingresar_Datos!$B$53="mm10",Ingresar_Datos!P1034,IF(Ingresar_Datos!$B$53="mm40",Ingresar_Datos!Q1034,IF(Ingresar_Datos!$B$53="mm100",Ingresar_Datos!R1034,"Conv.Inválida"))))))</f>
        <v/>
      </c>
    </row>
    <row r="152" spans="2:11" x14ac:dyDescent="0.3">
      <c r="B152" s="116">
        <f>IF(Ingresar_Datos!$B$53="cm10",Ingresar_Datos!M135,IF(Ingresar_Datos!$B$53="cm40",Ingresar_Datos!N135,IF(Ingresar_Datos!$B$53="cm100",Ingresar_Datos!O135,IF(Ingresar_Datos!$B$53="mm10",Ingresar_Datos!P135,IF(Ingresar_Datos!$B$53="mm40",Ingresar_Datos!Q135,IF(Ingresar_Datos!$B$53="mm100",Ingresar_Datos!R135,"Conv.Inválida"))))))</f>
        <v>120.5568</v>
      </c>
      <c r="C152" s="116">
        <f>IF(Ingresar_Datos!$B$53="cm10",Ingresar_Datos!M235,IF(Ingresar_Datos!$B$53="cm40",Ingresar_Datos!N235,IF(Ingresar_Datos!$B$53="cm100",Ingresar_Datos!O235,IF(Ingresar_Datos!$B$53="mm10",Ingresar_Datos!P235,IF(Ingresar_Datos!$B$53="mm40",Ingresar_Datos!Q235,IF(Ingresar_Datos!$B$53="mm100",Ingresar_Datos!R235,"Conv.Inválida"))))))</f>
        <v>111.36599999999999</v>
      </c>
      <c r="D152" s="116">
        <f>IF(Ingresar_Datos!$B$53="cm10",Ingresar_Datos!M335,IF(Ingresar_Datos!$B$53="cm40",Ingresar_Datos!N335,IF(Ingresar_Datos!$B$53="cm100",Ingresar_Datos!O335,IF(Ingresar_Datos!$B$53="mm10",Ingresar_Datos!P335,IF(Ingresar_Datos!$B$53="mm40",Ingresar_Datos!Q335,IF(Ingresar_Datos!$B$53="mm100",Ingresar_Datos!R335,"Conv.Inválida"))))))</f>
        <v>126.3528</v>
      </c>
      <c r="E152" s="116">
        <f>IF(Ingresar_Datos!$B$53="cm10",Ingresar_Datos!M435,IF(Ingresar_Datos!$B$53="cm40",Ingresar_Datos!N435,IF(Ingresar_Datos!$B$53="cm100",Ingresar_Datos!O435,IF(Ingresar_Datos!$B$53="mm10",Ingresar_Datos!P435,IF(Ingresar_Datos!$B$53="mm40",Ingresar_Datos!Q435,IF(Ingresar_Datos!$B$53="mm100",Ingresar_Datos!R435,"Conv.Inválida"))))))</f>
        <v>120.88799999999999</v>
      </c>
      <c r="F152" s="116">
        <f>IF(Ingresar_Datos!$B$53="cm10",Ingresar_Datos!M535,IF(Ingresar_Datos!$B$53="cm40",Ingresar_Datos!N535,IF(Ingresar_Datos!$B$53="cm100",Ingresar_Datos!O535,IF(Ingresar_Datos!$B$53="mm10",Ingresar_Datos!P535,IF(Ingresar_Datos!$B$53="mm40",Ingresar_Datos!Q535,IF(Ingresar_Datos!$B$53="mm100",Ingresar_Datos!R535,"Conv.Inválida"))))))</f>
        <v>113.93279999999999</v>
      </c>
      <c r="G152" s="116">
        <f>IF(Ingresar_Datos!$B$53="cm10",Ingresar_Datos!M635,IF(Ingresar_Datos!$B$53="cm40",Ingresar_Datos!N635,IF(Ingresar_Datos!$B$53="cm100",Ingresar_Datos!O635,IF(Ingresar_Datos!$B$53="mm10",Ingresar_Datos!P635,IF(Ingresar_Datos!$B$53="mm40",Ingresar_Datos!Q635,IF(Ingresar_Datos!$B$53="mm100",Ingresar_Datos!R635,"Conv.Inválida"))))))</f>
        <v>96.047999999999988</v>
      </c>
      <c r="H152" s="116">
        <f>IF(Ingresar_Datos!$B$53="cm10",Ingresar_Datos!M735,IF(Ingresar_Datos!$B$53="cm40",Ingresar_Datos!N735,IF(Ingresar_Datos!$B$53="cm100",Ingresar_Datos!O735,IF(Ingresar_Datos!$B$53="mm10",Ingresar_Datos!P735,IF(Ingresar_Datos!$B$53="mm40",Ingresar_Datos!Q735,IF(Ingresar_Datos!$B$53="mm100",Ingresar_Datos!R735,"Conv.Inválida"))))))</f>
        <v>101.34719999999999</v>
      </c>
      <c r="I152" s="116">
        <f>IF(Ingresar_Datos!$B$53="cm10",Ingresar_Datos!M835,IF(Ingresar_Datos!$B$53="cm40",Ingresar_Datos!N835,IF(Ingresar_Datos!$B$53="cm100",Ingresar_Datos!O835,IF(Ingresar_Datos!$B$53="mm10",Ingresar_Datos!P835,IF(Ingresar_Datos!$B$53="mm40",Ingresar_Datos!Q835,IF(Ingresar_Datos!$B$53="mm100",Ingresar_Datos!R835,"Conv.Inválida"))))))</f>
        <v>113.93279999999999</v>
      </c>
      <c r="J152" s="116" t="str">
        <f>IF(Ingresar_Datos!$B$53="cm10",Ingresar_Datos!M935,IF(Ingresar_Datos!$B$53="cm40",Ingresar_Datos!N935,IF(Ingresar_Datos!$B$53="cm100",Ingresar_Datos!O935,IF(Ingresar_Datos!$B$53="mm10",Ingresar_Datos!P935,IF(Ingresar_Datos!$B$53="mm40",Ingresar_Datos!Q935,IF(Ingresar_Datos!$B$53="mm100",Ingresar_Datos!R935,"Conv.Inválida"))))))</f>
        <v/>
      </c>
      <c r="K152" s="116" t="str">
        <f>IF(Ingresar_Datos!$B$53="cm10",Ingresar_Datos!M1035,IF(Ingresar_Datos!$B$53="cm40",Ingresar_Datos!N1035,IF(Ingresar_Datos!$B$53="cm100",Ingresar_Datos!O1035,IF(Ingresar_Datos!$B$53="mm10",Ingresar_Datos!P1035,IF(Ingresar_Datos!$B$53="mm40",Ingresar_Datos!Q1035,IF(Ingresar_Datos!$B$53="mm100",Ingresar_Datos!R1035,"Conv.Inválida"))))))</f>
        <v/>
      </c>
    </row>
    <row r="153" spans="2:11" x14ac:dyDescent="0.3">
      <c r="B153" s="116">
        <f>IF(Ingresar_Datos!$B$53="cm10",Ingresar_Datos!M136,IF(Ingresar_Datos!$B$53="cm40",Ingresar_Datos!N136,IF(Ingresar_Datos!$B$53="cm100",Ingresar_Datos!O136,IF(Ingresar_Datos!$B$53="mm10",Ingresar_Datos!P136,IF(Ingresar_Datos!$B$53="mm40",Ingresar_Datos!Q136,IF(Ingresar_Datos!$B$53="mm100",Ingresar_Datos!R136,"Conv.Inválida"))))))</f>
        <v>125.19359999999999</v>
      </c>
      <c r="C153" s="116">
        <f>IF(Ingresar_Datos!$B$53="cm10",Ingresar_Datos!M236,IF(Ingresar_Datos!$B$53="cm40",Ingresar_Datos!N236,IF(Ingresar_Datos!$B$53="cm100",Ingresar_Datos!O236,IF(Ingresar_Datos!$B$53="mm10",Ingresar_Datos!P236,IF(Ingresar_Datos!$B$53="mm40",Ingresar_Datos!Q236,IF(Ingresar_Datos!$B$53="mm100",Ingresar_Datos!R236,"Conv.Inválida"))))))</f>
        <v>113.93279999999999</v>
      </c>
      <c r="D153" s="116">
        <f>IF(Ingresar_Datos!$B$53="cm10",Ingresar_Datos!M336,IF(Ingresar_Datos!$B$53="cm40",Ingresar_Datos!N336,IF(Ingresar_Datos!$B$53="cm100",Ingresar_Datos!O336,IF(Ingresar_Datos!$B$53="mm10",Ingresar_Datos!P336,IF(Ingresar_Datos!$B$53="mm40",Ingresar_Datos!Q336,IF(Ingresar_Datos!$B$53="mm100",Ingresar_Datos!R336,"Conv.Inválida"))))))</f>
        <v>126.5184</v>
      </c>
      <c r="E153" s="116">
        <f>IF(Ingresar_Datos!$B$53="cm10",Ingresar_Datos!M436,IF(Ingresar_Datos!$B$53="cm40",Ingresar_Datos!N436,IF(Ingresar_Datos!$B$53="cm100",Ingresar_Datos!O436,IF(Ingresar_Datos!$B$53="mm10",Ingresar_Datos!P436,IF(Ingresar_Datos!$B$53="mm40",Ingresar_Datos!Q436,IF(Ingresar_Datos!$B$53="mm100",Ingresar_Datos!R436,"Conv.Inválida"))))))</f>
        <v>122.544</v>
      </c>
      <c r="F153" s="116">
        <f>IF(Ingresar_Datos!$B$53="cm10",Ingresar_Datos!M536,IF(Ingresar_Datos!$B$53="cm40",Ingresar_Datos!N536,IF(Ingresar_Datos!$B$53="cm100",Ingresar_Datos!O536,IF(Ingresar_Datos!$B$53="mm10",Ingresar_Datos!P536,IF(Ingresar_Datos!$B$53="mm40",Ingresar_Datos!Q536,IF(Ingresar_Datos!$B$53="mm100",Ingresar_Datos!R536,"Conv.Inválida"))))))</f>
        <v>118.56960000000001</v>
      </c>
      <c r="G153" s="116">
        <f>IF(Ingresar_Datos!$B$53="cm10",Ingresar_Datos!M636,IF(Ingresar_Datos!$B$53="cm40",Ingresar_Datos!N636,IF(Ingresar_Datos!$B$53="cm100",Ingresar_Datos!O636,IF(Ingresar_Datos!$B$53="mm10",Ingresar_Datos!P636,IF(Ingresar_Datos!$B$53="mm40",Ingresar_Datos!Q636,IF(Ingresar_Datos!$B$53="mm100",Ingresar_Datos!R636,"Conv.Inválida"))))))</f>
        <v>96.710399999999993</v>
      </c>
      <c r="H153" s="116">
        <f>IF(Ingresar_Datos!$B$53="cm10",Ingresar_Datos!M736,IF(Ingresar_Datos!$B$53="cm40",Ingresar_Datos!N736,IF(Ingresar_Datos!$B$53="cm100",Ingresar_Datos!O736,IF(Ingresar_Datos!$B$53="mm10",Ingresar_Datos!P736,IF(Ingresar_Datos!$B$53="mm40",Ingresar_Datos!Q736,IF(Ingresar_Datos!$B$53="mm100",Ingresar_Datos!R736,"Conv.Inválida"))))))</f>
        <v>103.33439999999999</v>
      </c>
      <c r="I153" s="116" t="str">
        <f>IF(Ingresar_Datos!$B$53="cm10",Ingresar_Datos!M836,IF(Ingresar_Datos!$B$53="cm40",Ingresar_Datos!N836,IF(Ingresar_Datos!$B$53="cm100",Ingresar_Datos!O836,IF(Ingresar_Datos!$B$53="mm10",Ingresar_Datos!P836,IF(Ingresar_Datos!$B$53="mm40",Ingresar_Datos!Q836,IF(Ingresar_Datos!$B$53="mm100",Ingresar_Datos!R836,"Conv.Inválida"))))))</f>
        <v/>
      </c>
      <c r="J153" s="116" t="str">
        <f>IF(Ingresar_Datos!$B$53="cm10",Ingresar_Datos!M936,IF(Ingresar_Datos!$B$53="cm40",Ingresar_Datos!N936,IF(Ingresar_Datos!$B$53="cm100",Ingresar_Datos!O936,IF(Ingresar_Datos!$B$53="mm10",Ingresar_Datos!P936,IF(Ingresar_Datos!$B$53="mm40",Ingresar_Datos!Q936,IF(Ingresar_Datos!$B$53="mm100",Ingresar_Datos!R936,"Conv.Inválida"))))))</f>
        <v/>
      </c>
      <c r="K153" s="116" t="str">
        <f>IF(Ingresar_Datos!$B$53="cm10",Ingresar_Datos!M1036,IF(Ingresar_Datos!$B$53="cm40",Ingresar_Datos!N1036,IF(Ingresar_Datos!$B$53="cm100",Ingresar_Datos!O1036,IF(Ingresar_Datos!$B$53="mm10",Ingresar_Datos!P1036,IF(Ingresar_Datos!$B$53="mm40",Ingresar_Datos!Q1036,IF(Ingresar_Datos!$B$53="mm100",Ingresar_Datos!R1036,"Conv.Inválida"))))))</f>
        <v/>
      </c>
    </row>
    <row r="154" spans="2:11" x14ac:dyDescent="0.3">
      <c r="B154" s="116">
        <f>IF(Ingresar_Datos!$B$53="cm10",Ingresar_Datos!M137,IF(Ingresar_Datos!$B$53="cm40",Ingresar_Datos!N137,IF(Ingresar_Datos!$B$53="cm100",Ingresar_Datos!O137,IF(Ingresar_Datos!$B$53="mm10",Ingresar_Datos!P137,IF(Ingresar_Datos!$B$53="mm40",Ingresar_Datos!Q137,IF(Ingresar_Datos!$B$53="mm100",Ingresar_Datos!R137,"Conv.Inválida"))))))</f>
        <v>147.05279999999999</v>
      </c>
      <c r="C154" s="116">
        <f>IF(Ingresar_Datos!$B$53="cm10",Ingresar_Datos!M237,IF(Ingresar_Datos!$B$53="cm40",Ingresar_Datos!N237,IF(Ingresar_Datos!$B$53="cm100",Ingresar_Datos!O237,IF(Ingresar_Datos!$B$53="mm10",Ingresar_Datos!P237,IF(Ingresar_Datos!$B$53="mm40",Ingresar_Datos!Q237,IF(Ingresar_Datos!$B$53="mm100",Ingresar_Datos!R237,"Conv.Inválida"))))))</f>
        <v>115.91999999999999</v>
      </c>
      <c r="D154" s="116">
        <f>IF(Ingresar_Datos!$B$53="cm10",Ingresar_Datos!M337,IF(Ingresar_Datos!$B$53="cm40",Ingresar_Datos!N337,IF(Ingresar_Datos!$B$53="cm100",Ingresar_Datos!O337,IF(Ingresar_Datos!$B$53="mm10",Ingresar_Datos!P337,IF(Ingresar_Datos!$B$53="mm40",Ingresar_Datos!Q337,IF(Ingresar_Datos!$B$53="mm100",Ingresar_Datos!R337,"Conv.Inválida"))))))</f>
        <v>127.18079999999999</v>
      </c>
      <c r="E154" s="116">
        <f>IF(Ingresar_Datos!$B$53="cm10",Ingresar_Datos!M437,IF(Ingresar_Datos!$B$53="cm40",Ingresar_Datos!N437,IF(Ingresar_Datos!$B$53="cm100",Ingresar_Datos!O437,IF(Ingresar_Datos!$B$53="mm10",Ingresar_Datos!P437,IF(Ingresar_Datos!$B$53="mm40",Ingresar_Datos!Q437,IF(Ingresar_Datos!$B$53="mm100",Ingresar_Datos!R437,"Conv.Inválida"))))))</f>
        <v>127.18079999999999</v>
      </c>
      <c r="F154" s="116">
        <f>IF(Ingresar_Datos!$B$53="cm10",Ingresar_Datos!M537,IF(Ingresar_Datos!$B$53="cm40",Ingresar_Datos!N537,IF(Ingresar_Datos!$B$53="cm100",Ingresar_Datos!O537,IF(Ingresar_Datos!$B$53="mm10",Ingresar_Datos!P537,IF(Ingresar_Datos!$B$53="mm40",Ingresar_Datos!Q537,IF(Ingresar_Datos!$B$53="mm100",Ingresar_Datos!R537,"Conv.Inválida"))))))</f>
        <v>122.544</v>
      </c>
      <c r="G154" s="116">
        <f>IF(Ingresar_Datos!$B$53="cm10",Ingresar_Datos!M637,IF(Ingresar_Datos!$B$53="cm40",Ingresar_Datos!N637,IF(Ingresar_Datos!$B$53="cm100",Ingresar_Datos!O637,IF(Ingresar_Datos!$B$53="mm10",Ingresar_Datos!P637,IF(Ingresar_Datos!$B$53="mm40",Ingresar_Datos!Q637,IF(Ingresar_Datos!$B$53="mm100",Ingresar_Datos!R637,"Conv.Inválida"))))))</f>
        <v>96.710399999999993</v>
      </c>
      <c r="H154" s="116">
        <f>IF(Ingresar_Datos!$B$53="cm10",Ingresar_Datos!M737,IF(Ingresar_Datos!$B$53="cm40",Ingresar_Datos!N737,IF(Ingresar_Datos!$B$53="cm100",Ingresar_Datos!O737,IF(Ingresar_Datos!$B$53="mm10",Ingresar_Datos!P737,IF(Ingresar_Datos!$B$53="mm40",Ingresar_Datos!Q737,IF(Ingresar_Datos!$B$53="mm100",Ingresar_Datos!R737,"Conv.Inválida"))))))</f>
        <v>103.33439999999999</v>
      </c>
      <c r="I154" s="116" t="str">
        <f>IF(Ingresar_Datos!$B$53="cm10",Ingresar_Datos!M837,IF(Ingresar_Datos!$B$53="cm40",Ingresar_Datos!N837,IF(Ingresar_Datos!$B$53="cm100",Ingresar_Datos!O837,IF(Ingresar_Datos!$B$53="mm10",Ingresar_Datos!P837,IF(Ingresar_Datos!$B$53="mm40",Ingresar_Datos!Q837,IF(Ingresar_Datos!$B$53="mm100",Ingresar_Datos!R837,"Conv.Inválida"))))))</f>
        <v/>
      </c>
      <c r="J154" s="116" t="str">
        <f>IF(Ingresar_Datos!$B$53="cm10",Ingresar_Datos!M937,IF(Ingresar_Datos!$B$53="cm40",Ingresar_Datos!N937,IF(Ingresar_Datos!$B$53="cm100",Ingresar_Datos!O937,IF(Ingresar_Datos!$B$53="mm10",Ingresar_Datos!P937,IF(Ingresar_Datos!$B$53="mm40",Ingresar_Datos!Q937,IF(Ingresar_Datos!$B$53="mm100",Ingresar_Datos!R937,"Conv.Inválida"))))))</f>
        <v/>
      </c>
      <c r="K154" s="116" t="str">
        <f>IF(Ingresar_Datos!$B$53="cm10",Ingresar_Datos!M1037,IF(Ingresar_Datos!$B$53="cm40",Ingresar_Datos!N1037,IF(Ingresar_Datos!$B$53="cm100",Ingresar_Datos!O1037,IF(Ingresar_Datos!$B$53="mm10",Ingresar_Datos!P1037,IF(Ingresar_Datos!$B$53="mm40",Ingresar_Datos!Q1037,IF(Ingresar_Datos!$B$53="mm100",Ingresar_Datos!R1037,"Conv.Inválida"))))))</f>
        <v/>
      </c>
    </row>
    <row r="155" spans="2:11" x14ac:dyDescent="0.3">
      <c r="B155" s="116">
        <f>IF(Ingresar_Datos!$B$53="cm10",Ingresar_Datos!M138,IF(Ingresar_Datos!$B$53="cm40",Ingresar_Datos!N138,IF(Ingresar_Datos!$B$53="cm100",Ingresar_Datos!O138,IF(Ingresar_Datos!$B$53="mm10",Ingresar_Datos!P138,IF(Ingresar_Datos!$B$53="mm40",Ingresar_Datos!Q138,IF(Ingresar_Datos!$B$53="mm100",Ingresar_Datos!R138,"Conv.Inválida"))))))</f>
        <v>151.68959999999998</v>
      </c>
      <c r="C155" s="116">
        <f>IF(Ingresar_Datos!$B$53="cm10",Ingresar_Datos!M238,IF(Ingresar_Datos!$B$53="cm40",Ingresar_Datos!N238,IF(Ingresar_Datos!$B$53="cm100",Ingresar_Datos!O238,IF(Ingresar_Datos!$B$53="mm10",Ingresar_Datos!P238,IF(Ingresar_Datos!$B$53="mm40",Ingresar_Datos!Q238,IF(Ingresar_Datos!$B$53="mm100",Ingresar_Datos!R238,"Conv.Inválida"))))))</f>
        <v>126.5184</v>
      </c>
      <c r="D155" s="116">
        <f>IF(Ingresar_Datos!$B$53="cm10",Ingresar_Datos!M338,IF(Ingresar_Datos!$B$53="cm40",Ingresar_Datos!N338,IF(Ingresar_Datos!$B$53="cm100",Ingresar_Datos!O338,IF(Ingresar_Datos!$B$53="mm10",Ingresar_Datos!P338,IF(Ingresar_Datos!$B$53="mm40",Ingresar_Datos!Q338,IF(Ingresar_Datos!$B$53="mm100",Ingresar_Datos!R338,"Conv.Inválida"))))))</f>
        <v>129.16799999999998</v>
      </c>
      <c r="E155" s="116">
        <f>IF(Ingresar_Datos!$B$53="cm10",Ingresar_Datos!M438,IF(Ingresar_Datos!$B$53="cm40",Ingresar_Datos!N438,IF(Ingresar_Datos!$B$53="cm100",Ingresar_Datos!O438,IF(Ingresar_Datos!$B$53="mm10",Ingresar_Datos!P438,IF(Ingresar_Datos!$B$53="mm40",Ingresar_Datos!Q438,IF(Ingresar_Datos!$B$53="mm100",Ingresar_Datos!R438,"Conv.Inválida"))))))</f>
        <v>146.39039999999997</v>
      </c>
      <c r="F155" s="116">
        <f>IF(Ingresar_Datos!$B$53="cm10",Ingresar_Datos!M538,IF(Ingresar_Datos!$B$53="cm40",Ingresar_Datos!N538,IF(Ingresar_Datos!$B$53="cm100",Ingresar_Datos!O538,IF(Ingresar_Datos!$B$53="mm10",Ingresar_Datos!P538,IF(Ingresar_Datos!$B$53="mm40",Ingresar_Datos!Q538,IF(Ingresar_Datos!$B$53="mm100",Ingresar_Datos!R538,"Conv.Inválida"))))))</f>
        <v>126.10439999999998</v>
      </c>
      <c r="G155" s="116">
        <f>IF(Ingresar_Datos!$B$53="cm10",Ingresar_Datos!M638,IF(Ingresar_Datos!$B$53="cm40",Ingresar_Datos!N638,IF(Ingresar_Datos!$B$53="cm100",Ingresar_Datos!O638,IF(Ingresar_Datos!$B$53="mm10",Ingresar_Datos!P638,IF(Ingresar_Datos!$B$53="mm40",Ingresar_Datos!Q638,IF(Ingresar_Datos!$B$53="mm100",Ingresar_Datos!R638,"Conv.Inválida"))))))</f>
        <v>101.34719999999999</v>
      </c>
      <c r="H155" s="116">
        <f>IF(Ingresar_Datos!$B$53="cm10",Ingresar_Datos!M738,IF(Ingresar_Datos!$B$53="cm40",Ingresar_Datos!N738,IF(Ingresar_Datos!$B$53="cm100",Ingresar_Datos!O738,IF(Ingresar_Datos!$B$53="mm10",Ingresar_Datos!P738,IF(Ingresar_Datos!$B$53="mm40",Ingresar_Datos!Q738,IF(Ingresar_Datos!$B$53="mm100",Ingresar_Datos!R738,"Conv.Inválida"))))))</f>
        <v>103.33439999999999</v>
      </c>
      <c r="I155" s="116" t="str">
        <f>IF(Ingresar_Datos!$B$53="cm10",Ingresar_Datos!M838,IF(Ingresar_Datos!$B$53="cm40",Ingresar_Datos!N838,IF(Ingresar_Datos!$B$53="cm100",Ingresar_Datos!O838,IF(Ingresar_Datos!$B$53="mm10",Ingresar_Datos!P838,IF(Ingresar_Datos!$B$53="mm40",Ingresar_Datos!Q838,IF(Ingresar_Datos!$B$53="mm100",Ingresar_Datos!R838,"Conv.Inválida"))))))</f>
        <v/>
      </c>
      <c r="J155" s="116" t="str">
        <f>IF(Ingresar_Datos!$B$53="cm10",Ingresar_Datos!M938,IF(Ingresar_Datos!$B$53="cm40",Ingresar_Datos!N938,IF(Ingresar_Datos!$B$53="cm100",Ingresar_Datos!O938,IF(Ingresar_Datos!$B$53="mm10",Ingresar_Datos!P938,IF(Ingresar_Datos!$B$53="mm40",Ingresar_Datos!Q938,IF(Ingresar_Datos!$B$53="mm100",Ingresar_Datos!R938,"Conv.Inválida"))))))</f>
        <v/>
      </c>
      <c r="K155" s="116" t="str">
        <f>IF(Ingresar_Datos!$B$53="cm10",Ingresar_Datos!M1038,IF(Ingresar_Datos!$B$53="cm40",Ingresar_Datos!N1038,IF(Ingresar_Datos!$B$53="cm100",Ingresar_Datos!O1038,IF(Ingresar_Datos!$B$53="mm10",Ingresar_Datos!P1038,IF(Ingresar_Datos!$B$53="mm40",Ingresar_Datos!Q1038,IF(Ingresar_Datos!$B$53="mm100",Ingresar_Datos!R1038,"Conv.Inválida"))))))</f>
        <v/>
      </c>
    </row>
    <row r="156" spans="2:11" x14ac:dyDescent="0.3">
      <c r="B156" s="116">
        <f>IF(Ingresar_Datos!$B$53="cm10",Ingresar_Datos!M139,IF(Ingresar_Datos!$B$53="cm40",Ingresar_Datos!N139,IF(Ingresar_Datos!$B$53="cm100",Ingresar_Datos!O139,IF(Ingresar_Datos!$B$53="mm10",Ingresar_Datos!P139,IF(Ingresar_Datos!$B$53="mm40",Ingresar_Datos!Q139,IF(Ingresar_Datos!$B$53="mm100",Ingresar_Datos!R139,"Conv.Inválida"))))))</f>
        <v>175.536</v>
      </c>
      <c r="C156" s="116">
        <f>IF(Ingresar_Datos!$B$53="cm10",Ingresar_Datos!M239,IF(Ingresar_Datos!$B$53="cm40",Ingresar_Datos!N239,IF(Ingresar_Datos!$B$53="cm100",Ingresar_Datos!O239,IF(Ingresar_Datos!$B$53="mm10",Ingresar_Datos!P239,IF(Ingresar_Datos!$B$53="mm40",Ingresar_Datos!Q239,IF(Ingresar_Datos!$B$53="mm100",Ingresar_Datos!R239,"Conv.Inválida"))))))</f>
        <v>127.18079999999999</v>
      </c>
      <c r="D156" s="116">
        <f>IF(Ingresar_Datos!$B$53="cm10",Ingresar_Datos!M339,IF(Ingresar_Datos!$B$53="cm40",Ingresar_Datos!N339,IF(Ingresar_Datos!$B$53="cm100",Ingresar_Datos!O339,IF(Ingresar_Datos!$B$53="mm10",Ingresar_Datos!P339,IF(Ingresar_Datos!$B$53="mm40",Ingresar_Datos!Q339,IF(Ingresar_Datos!$B$53="mm100",Ingresar_Datos!R339,"Conv.Inválida"))))))</f>
        <v>139.7664</v>
      </c>
      <c r="E156" s="116">
        <f>IF(Ingresar_Datos!$B$53="cm10",Ingresar_Datos!M439,IF(Ingresar_Datos!$B$53="cm40",Ingresar_Datos!N439,IF(Ingresar_Datos!$B$53="cm100",Ingresar_Datos!O439,IF(Ingresar_Datos!$B$53="mm10",Ingresar_Datos!P439,IF(Ingresar_Datos!$B$53="mm40",Ingresar_Datos!Q439,IF(Ingresar_Datos!$B$53="mm100",Ingresar_Datos!R439,"Conv.Inválida"))))))</f>
        <v>164.27519999999998</v>
      </c>
      <c r="F156" s="116">
        <f>IF(Ingresar_Datos!$B$53="cm10",Ingresar_Datos!M539,IF(Ingresar_Datos!$B$53="cm40",Ingresar_Datos!N539,IF(Ingresar_Datos!$B$53="cm100",Ingresar_Datos!O539,IF(Ingresar_Datos!$B$53="mm10",Ingresar_Datos!P539,IF(Ingresar_Datos!$B$53="mm40",Ingresar_Datos!Q539,IF(Ingresar_Datos!$B$53="mm100",Ingresar_Datos!R539,"Conv.Inválida"))))))</f>
        <v>129.8304</v>
      </c>
      <c r="G156" s="116">
        <f>IF(Ingresar_Datos!$B$53="cm10",Ingresar_Datos!M639,IF(Ingresar_Datos!$B$53="cm40",Ingresar_Datos!N639,IF(Ingresar_Datos!$B$53="cm100",Ingresar_Datos!O639,IF(Ingresar_Datos!$B$53="mm10",Ingresar_Datos!P639,IF(Ingresar_Datos!$B$53="mm40",Ingresar_Datos!Q639,IF(Ingresar_Datos!$B$53="mm100",Ingresar_Datos!R639,"Conv.Inválida"))))))</f>
        <v>111.94559999999998</v>
      </c>
      <c r="H156" s="116">
        <f>IF(Ingresar_Datos!$B$53="cm10",Ingresar_Datos!M739,IF(Ingresar_Datos!$B$53="cm40",Ingresar_Datos!N739,IF(Ingresar_Datos!$B$53="cm100",Ingresar_Datos!O739,IF(Ingresar_Datos!$B$53="mm10",Ingresar_Datos!P739,IF(Ingresar_Datos!$B$53="mm40",Ingresar_Datos!Q739,IF(Ingresar_Datos!$B$53="mm100",Ingresar_Datos!R739,"Conv.Inválida"))))))</f>
        <v>103.33439999999999</v>
      </c>
      <c r="I156" s="116" t="str">
        <f>IF(Ingresar_Datos!$B$53="cm10",Ingresar_Datos!M839,IF(Ingresar_Datos!$B$53="cm40",Ingresar_Datos!N839,IF(Ingresar_Datos!$B$53="cm100",Ingresar_Datos!O839,IF(Ingresar_Datos!$B$53="mm10",Ingresar_Datos!P839,IF(Ingresar_Datos!$B$53="mm40",Ingresar_Datos!Q839,IF(Ingresar_Datos!$B$53="mm100",Ingresar_Datos!R839,"Conv.Inválida"))))))</f>
        <v/>
      </c>
      <c r="J156" s="116" t="str">
        <f>IF(Ingresar_Datos!$B$53="cm10",Ingresar_Datos!M939,IF(Ingresar_Datos!$B$53="cm40",Ingresar_Datos!N939,IF(Ingresar_Datos!$B$53="cm100",Ingresar_Datos!O939,IF(Ingresar_Datos!$B$53="mm10",Ingresar_Datos!P939,IF(Ingresar_Datos!$B$53="mm40",Ingresar_Datos!Q939,IF(Ingresar_Datos!$B$53="mm100",Ingresar_Datos!R939,"Conv.Inválida"))))))</f>
        <v/>
      </c>
      <c r="K156" s="116" t="str">
        <f>IF(Ingresar_Datos!$B$53="cm10",Ingresar_Datos!M1039,IF(Ingresar_Datos!$B$53="cm40",Ingresar_Datos!N1039,IF(Ingresar_Datos!$B$53="cm100",Ingresar_Datos!O1039,IF(Ingresar_Datos!$B$53="mm10",Ingresar_Datos!P1039,IF(Ingresar_Datos!$B$53="mm40",Ingresar_Datos!Q1039,IF(Ingresar_Datos!$B$53="mm100",Ingresar_Datos!R1039,"Conv.Inválida"))))))</f>
        <v/>
      </c>
    </row>
    <row r="157" spans="2:11" x14ac:dyDescent="0.3">
      <c r="B157" s="116">
        <f>IF(Ingresar_Datos!$B$53="cm10",Ingresar_Datos!M140,IF(Ingresar_Datos!$B$53="cm40",Ingresar_Datos!N140,IF(Ingresar_Datos!$B$53="cm100",Ingresar_Datos!O140,IF(Ingresar_Datos!$B$53="mm10",Ingresar_Datos!P140,IF(Ingresar_Datos!$B$53="mm40",Ingresar_Datos!Q140,IF(Ingresar_Datos!$B$53="mm100",Ingresar_Datos!R140,"Conv.Inválida"))))))</f>
        <v>176.86079999999998</v>
      </c>
      <c r="C157" s="116">
        <f>IF(Ingresar_Datos!$B$53="cm10",Ingresar_Datos!M240,IF(Ingresar_Datos!$B$53="cm40",Ingresar_Datos!N240,IF(Ingresar_Datos!$B$53="cm100",Ingresar_Datos!O240,IF(Ingresar_Datos!$B$53="mm10",Ingresar_Datos!P240,IF(Ingresar_Datos!$B$53="mm40",Ingresar_Datos!Q240,IF(Ingresar_Datos!$B$53="mm100",Ingresar_Datos!R240,"Conv.Inválida"))))))</f>
        <v>135.79199999999997</v>
      </c>
      <c r="D157" s="116">
        <f>IF(Ingresar_Datos!$B$53="cm10",Ingresar_Datos!M340,IF(Ingresar_Datos!$B$53="cm40",Ingresar_Datos!N340,IF(Ingresar_Datos!$B$53="cm100",Ingresar_Datos!O340,IF(Ingresar_Datos!$B$53="mm10",Ingresar_Datos!P340,IF(Ingresar_Datos!$B$53="mm40",Ingresar_Datos!Q340,IF(Ingresar_Datos!$B$53="mm100",Ingresar_Datos!R340,"Conv.Inválida"))))))</f>
        <v>145.39679999999998</v>
      </c>
      <c r="E157" s="116">
        <f>IF(Ingresar_Datos!$B$53="cm10",Ingresar_Datos!M440,IF(Ingresar_Datos!$B$53="cm40",Ingresar_Datos!N440,IF(Ingresar_Datos!$B$53="cm100",Ingresar_Datos!O440,IF(Ingresar_Datos!$B$53="mm10",Ingresar_Datos!P440,IF(Ingresar_Datos!$B$53="mm40",Ingresar_Datos!Q440,IF(Ingresar_Datos!$B$53="mm100",Ingresar_Datos!R440,"Conv.Inválida"))))))</f>
        <v>164.27519999999998</v>
      </c>
      <c r="F157" s="116">
        <f>IF(Ingresar_Datos!$B$53="cm10",Ingresar_Datos!M540,IF(Ingresar_Datos!$B$53="cm40",Ingresar_Datos!N540,IF(Ingresar_Datos!$B$53="cm100",Ingresar_Datos!O540,IF(Ingresar_Datos!$B$53="mm10",Ingresar_Datos!P540,IF(Ingresar_Datos!$B$53="mm40",Ingresar_Datos!Q540,IF(Ingresar_Datos!$B$53="mm100",Ingresar_Datos!R540,"Conv.Inválida"))))))</f>
        <v>131.8176</v>
      </c>
      <c r="G157" s="116">
        <f>IF(Ingresar_Datos!$B$53="cm10",Ingresar_Datos!M640,IF(Ingresar_Datos!$B$53="cm40",Ingresar_Datos!N640,IF(Ingresar_Datos!$B$53="cm100",Ingresar_Datos!O640,IF(Ingresar_Datos!$B$53="mm10",Ingresar_Datos!P640,IF(Ingresar_Datos!$B$53="mm40",Ingresar_Datos!Q640,IF(Ingresar_Datos!$B$53="mm100",Ingresar_Datos!R640,"Conv.Inválida"))))))</f>
        <v>113.93279999999999</v>
      </c>
      <c r="H157" s="116">
        <f>IF(Ingresar_Datos!$B$53="cm10",Ingresar_Datos!M740,IF(Ingresar_Datos!$B$53="cm40",Ingresar_Datos!N740,IF(Ingresar_Datos!$B$53="cm100",Ingresar_Datos!O740,IF(Ingresar_Datos!$B$53="mm10",Ingresar_Datos!P740,IF(Ingresar_Datos!$B$53="mm40",Ingresar_Datos!Q740,IF(Ingresar_Datos!$B$53="mm100",Ingresar_Datos!R740,"Conv.Inválida"))))))</f>
        <v>105.3216</v>
      </c>
      <c r="I157" s="116" t="str">
        <f>IF(Ingresar_Datos!$B$53="cm10",Ingresar_Datos!M840,IF(Ingresar_Datos!$B$53="cm40",Ingresar_Datos!N840,IF(Ingresar_Datos!$B$53="cm100",Ingresar_Datos!O840,IF(Ingresar_Datos!$B$53="mm10",Ingresar_Datos!P840,IF(Ingresar_Datos!$B$53="mm40",Ingresar_Datos!Q840,IF(Ingresar_Datos!$B$53="mm100",Ingresar_Datos!R840,"Conv.Inválida"))))))</f>
        <v/>
      </c>
      <c r="J157" s="116" t="str">
        <f>IF(Ingresar_Datos!$B$53="cm10",Ingresar_Datos!M940,IF(Ingresar_Datos!$B$53="cm40",Ingresar_Datos!N940,IF(Ingresar_Datos!$B$53="cm100",Ingresar_Datos!O940,IF(Ingresar_Datos!$B$53="mm10",Ingresar_Datos!P940,IF(Ingresar_Datos!$B$53="mm40",Ingresar_Datos!Q940,IF(Ingresar_Datos!$B$53="mm100",Ingresar_Datos!R940,"Conv.Inválida"))))))</f>
        <v/>
      </c>
      <c r="K157" s="116" t="str">
        <f>IF(Ingresar_Datos!$B$53="cm10",Ingresar_Datos!M1040,IF(Ingresar_Datos!$B$53="cm40",Ingresar_Datos!N1040,IF(Ingresar_Datos!$B$53="cm100",Ingresar_Datos!O1040,IF(Ingresar_Datos!$B$53="mm10",Ingresar_Datos!P1040,IF(Ingresar_Datos!$B$53="mm40",Ingresar_Datos!Q1040,IF(Ingresar_Datos!$B$53="mm100",Ingresar_Datos!R1040,"Conv.Inválida"))))))</f>
        <v/>
      </c>
    </row>
    <row r="158" spans="2:11" x14ac:dyDescent="0.3">
      <c r="B158" s="116">
        <f>IF(Ingresar_Datos!$B$53="cm10",Ingresar_Datos!M141,IF(Ingresar_Datos!$B$53="cm40",Ingresar_Datos!N141,IF(Ingresar_Datos!$B$53="cm100",Ingresar_Datos!O141,IF(Ingresar_Datos!$B$53="mm10",Ingresar_Datos!P141,IF(Ingresar_Datos!$B$53="mm40",Ingresar_Datos!Q141,IF(Ingresar_Datos!$B$53="mm100",Ingresar_Datos!R141,"Conv.Inválida"))))))</f>
        <v>182.16</v>
      </c>
      <c r="C158" s="116">
        <f>IF(Ingresar_Datos!$B$53="cm10",Ingresar_Datos!M241,IF(Ingresar_Datos!$B$53="cm40",Ingresar_Datos!N241,IF(Ingresar_Datos!$B$53="cm100",Ingresar_Datos!O241,IF(Ingresar_Datos!$B$53="mm10",Ingresar_Datos!P241,IF(Ingresar_Datos!$B$53="mm40",Ingresar_Datos!Q241,IF(Ingresar_Datos!$B$53="mm100",Ingresar_Datos!R241,"Conv.Inválida"))))))</f>
        <v>140.4288</v>
      </c>
      <c r="D158" s="116">
        <f>IF(Ingresar_Datos!$B$53="cm10",Ingresar_Datos!M341,IF(Ingresar_Datos!$B$53="cm40",Ingresar_Datos!N341,IF(Ingresar_Datos!$B$53="cm100",Ingresar_Datos!O341,IF(Ingresar_Datos!$B$53="mm10",Ingresar_Datos!P341,IF(Ingresar_Datos!$B$53="mm40",Ingresar_Datos!Q341,IF(Ingresar_Datos!$B$53="mm100",Ingresar_Datos!R341,"Conv.Inválida"))))))</f>
        <v>192.51</v>
      </c>
      <c r="E158" s="116">
        <f>IF(Ingresar_Datos!$B$53="cm10",Ingresar_Datos!M441,IF(Ingresar_Datos!$B$53="cm40",Ingresar_Datos!N441,IF(Ingresar_Datos!$B$53="cm100",Ingresar_Datos!O441,IF(Ingresar_Datos!$B$53="mm10",Ingresar_Datos!P441,IF(Ingresar_Datos!$B$53="mm40",Ingresar_Datos!Q441,IF(Ingresar_Datos!$B$53="mm100",Ingresar_Datos!R441,"Conv.Inválida"))))))</f>
        <v>174.87360000000001</v>
      </c>
      <c r="F158" s="116">
        <f>IF(Ingresar_Datos!$B$53="cm10",Ingresar_Datos!M541,IF(Ingresar_Datos!$B$53="cm40",Ingresar_Datos!N541,IF(Ingresar_Datos!$B$53="cm100",Ingresar_Datos!O541,IF(Ingresar_Datos!$B$53="mm10",Ingresar_Datos!P541,IF(Ingresar_Datos!$B$53="mm40",Ingresar_Datos!Q541,IF(Ingresar_Datos!$B$53="mm100",Ingresar_Datos!R541,"Conv.Inválida"))))))</f>
        <v>133.14239999999998</v>
      </c>
      <c r="G158" s="116">
        <f>IF(Ingresar_Datos!$B$53="cm10",Ingresar_Datos!M641,IF(Ingresar_Datos!$B$53="cm40",Ingresar_Datos!N641,IF(Ingresar_Datos!$B$53="cm100",Ingresar_Datos!O641,IF(Ingresar_Datos!$B$53="mm10",Ingresar_Datos!P641,IF(Ingresar_Datos!$B$53="mm40",Ingresar_Datos!Q641,IF(Ingresar_Datos!$B$53="mm100",Ingresar_Datos!R641,"Conv.Inválida"))))))</f>
        <v>113.93279999999999</v>
      </c>
      <c r="H158" s="116">
        <f>IF(Ingresar_Datos!$B$53="cm10",Ingresar_Datos!M741,IF(Ingresar_Datos!$B$53="cm40",Ingresar_Datos!N741,IF(Ingresar_Datos!$B$53="cm100",Ingresar_Datos!O741,IF(Ingresar_Datos!$B$53="mm10",Ingresar_Datos!P741,IF(Ingresar_Datos!$B$53="mm40",Ingresar_Datos!Q741,IF(Ingresar_Datos!$B$53="mm100",Ingresar_Datos!R741,"Conv.Inválida"))))))</f>
        <v>120.5568</v>
      </c>
      <c r="I158" s="116" t="str">
        <f>IF(Ingresar_Datos!$B$53="cm10",Ingresar_Datos!M841,IF(Ingresar_Datos!$B$53="cm40",Ingresar_Datos!N841,IF(Ingresar_Datos!$B$53="cm100",Ingresar_Datos!O841,IF(Ingresar_Datos!$B$53="mm10",Ingresar_Datos!P841,IF(Ingresar_Datos!$B$53="mm40",Ingresar_Datos!Q841,IF(Ingresar_Datos!$B$53="mm100",Ingresar_Datos!R841,"Conv.Inválida"))))))</f>
        <v/>
      </c>
      <c r="J158" s="116" t="str">
        <f>IF(Ingresar_Datos!$B$53="cm10",Ingresar_Datos!M941,IF(Ingresar_Datos!$B$53="cm40",Ingresar_Datos!N941,IF(Ingresar_Datos!$B$53="cm100",Ingresar_Datos!O941,IF(Ingresar_Datos!$B$53="mm10",Ingresar_Datos!P941,IF(Ingresar_Datos!$B$53="mm40",Ingresar_Datos!Q941,IF(Ingresar_Datos!$B$53="mm100",Ingresar_Datos!R941,"Conv.Inválida"))))))</f>
        <v/>
      </c>
      <c r="K158" s="116" t="str">
        <f>IF(Ingresar_Datos!$B$53="cm10",Ingresar_Datos!M1041,IF(Ingresar_Datos!$B$53="cm40",Ingresar_Datos!N1041,IF(Ingresar_Datos!$B$53="cm100",Ingresar_Datos!O1041,IF(Ingresar_Datos!$B$53="mm10",Ingresar_Datos!P1041,IF(Ingresar_Datos!$B$53="mm40",Ingresar_Datos!Q1041,IF(Ingresar_Datos!$B$53="mm100",Ingresar_Datos!R1041,"Conv.Inválida"))))))</f>
        <v/>
      </c>
    </row>
    <row r="159" spans="2:11" x14ac:dyDescent="0.3">
      <c r="B159" s="116">
        <f>IF(Ingresar_Datos!$B$53="cm10",Ingresar_Datos!M142,IF(Ingresar_Datos!$B$53="cm40",Ingresar_Datos!N142,IF(Ingresar_Datos!$B$53="cm100",Ingresar_Datos!O142,IF(Ingresar_Datos!$B$53="mm10",Ingresar_Datos!P142,IF(Ingresar_Datos!$B$53="mm40",Ingresar_Datos!Q142,IF(Ingresar_Datos!$B$53="mm100",Ingresar_Datos!R142,"Conv.Inválida"))))))</f>
        <v>186.13439999999997</v>
      </c>
      <c r="C159" s="116">
        <f>IF(Ingresar_Datos!$B$53="cm10",Ingresar_Datos!M242,IF(Ingresar_Datos!$B$53="cm40",Ingresar_Datos!N242,IF(Ingresar_Datos!$B$53="cm100",Ingresar_Datos!O242,IF(Ingresar_Datos!$B$53="mm10",Ingresar_Datos!P242,IF(Ingresar_Datos!$B$53="mm40",Ingresar_Datos!Q242,IF(Ingresar_Datos!$B$53="mm100",Ingresar_Datos!R242,"Conv.Inválida"))))))</f>
        <v>142.416</v>
      </c>
      <c r="D159" s="116">
        <f>IF(Ingresar_Datos!$B$53="cm10",Ingresar_Datos!M342,IF(Ingresar_Datos!$B$53="cm40",Ingresar_Datos!N342,IF(Ingresar_Datos!$B$53="cm100",Ingresar_Datos!O342,IF(Ingresar_Datos!$B$53="mm10",Ingresar_Datos!P342,IF(Ingresar_Datos!$B$53="mm40",Ingresar_Datos!Q342,IF(Ingresar_Datos!$B$53="mm100",Ingresar_Datos!R342,"Conv.Inválida"))))))</f>
        <v>206.08920000000001</v>
      </c>
      <c r="E159" s="116">
        <f>IF(Ingresar_Datos!$B$53="cm10",Ingresar_Datos!M442,IF(Ingresar_Datos!$B$53="cm40",Ingresar_Datos!N442,IF(Ingresar_Datos!$B$53="cm100",Ingresar_Datos!O442,IF(Ingresar_Datos!$B$53="mm10",Ingresar_Datos!P442,IF(Ingresar_Datos!$B$53="mm40",Ingresar_Datos!Q442,IF(Ingresar_Datos!$B$53="mm100",Ingresar_Datos!R442,"Conv.Inválida"))))))</f>
        <v>175.536</v>
      </c>
      <c r="F159" s="116">
        <f>IF(Ingresar_Datos!$B$53="cm10",Ingresar_Datos!M542,IF(Ingresar_Datos!$B$53="cm40",Ingresar_Datos!N542,IF(Ingresar_Datos!$B$53="cm100",Ingresar_Datos!O542,IF(Ingresar_Datos!$B$53="mm10",Ingresar_Datos!P542,IF(Ingresar_Datos!$B$53="mm40",Ingresar_Datos!Q542,IF(Ingresar_Datos!$B$53="mm100",Ingresar_Datos!R542,"Conv.Inválida"))))))</f>
        <v>133.8048</v>
      </c>
      <c r="G159" s="116">
        <f>IF(Ingresar_Datos!$B$53="cm10",Ingresar_Datos!M642,IF(Ingresar_Datos!$B$53="cm40",Ingresar_Datos!N642,IF(Ingresar_Datos!$B$53="cm100",Ingresar_Datos!O642,IF(Ingresar_Datos!$B$53="mm10",Ingresar_Datos!P642,IF(Ingresar_Datos!$B$53="mm40",Ingresar_Datos!Q642,IF(Ingresar_Datos!$B$53="mm100",Ingresar_Datos!R642,"Conv.Inválida"))))))</f>
        <v>113.93279999999999</v>
      </c>
      <c r="H159" s="116">
        <f>IF(Ingresar_Datos!$B$53="cm10",Ingresar_Datos!M742,IF(Ingresar_Datos!$B$53="cm40",Ingresar_Datos!N742,IF(Ingresar_Datos!$B$53="cm100",Ingresar_Datos!O742,IF(Ingresar_Datos!$B$53="mm10",Ingresar_Datos!P742,IF(Ingresar_Datos!$B$53="mm40",Ingresar_Datos!Q742,IF(Ingresar_Datos!$B$53="mm100",Ingresar_Datos!R742,"Conv.Inválida"))))))</f>
        <v>123.20639999999999</v>
      </c>
      <c r="I159" s="116" t="str">
        <f>IF(Ingresar_Datos!$B$53="cm10",Ingresar_Datos!M842,IF(Ingresar_Datos!$B$53="cm40",Ingresar_Datos!N842,IF(Ingresar_Datos!$B$53="cm100",Ingresar_Datos!O842,IF(Ingresar_Datos!$B$53="mm10",Ingresar_Datos!P842,IF(Ingresar_Datos!$B$53="mm40",Ingresar_Datos!Q842,IF(Ingresar_Datos!$B$53="mm100",Ingresar_Datos!R842,"Conv.Inválida"))))))</f>
        <v/>
      </c>
      <c r="J159" s="116" t="str">
        <f>IF(Ingresar_Datos!$B$53="cm10",Ingresar_Datos!M942,IF(Ingresar_Datos!$B$53="cm40",Ingresar_Datos!N942,IF(Ingresar_Datos!$B$53="cm100",Ingresar_Datos!O942,IF(Ingresar_Datos!$B$53="mm10",Ingresar_Datos!P942,IF(Ingresar_Datos!$B$53="mm40",Ingresar_Datos!Q942,IF(Ingresar_Datos!$B$53="mm100",Ingresar_Datos!R942,"Conv.Inválida"))))))</f>
        <v/>
      </c>
      <c r="K159" s="116" t="str">
        <f>IF(Ingresar_Datos!$B$53="cm10",Ingresar_Datos!M1042,IF(Ingresar_Datos!$B$53="cm40",Ingresar_Datos!N1042,IF(Ingresar_Datos!$B$53="cm100",Ingresar_Datos!O1042,IF(Ingresar_Datos!$B$53="mm10",Ingresar_Datos!P1042,IF(Ingresar_Datos!$B$53="mm40",Ingresar_Datos!Q1042,IF(Ingresar_Datos!$B$53="mm100",Ingresar_Datos!R1042,"Conv.Inválida"))))))</f>
        <v/>
      </c>
    </row>
    <row r="160" spans="2:11" x14ac:dyDescent="0.3">
      <c r="B160" s="116">
        <f>IF(Ingresar_Datos!$B$53="cm10",Ingresar_Datos!M143,IF(Ingresar_Datos!$B$53="cm40",Ingresar_Datos!N143,IF(Ingresar_Datos!$B$53="cm100",Ingresar_Datos!O143,IF(Ingresar_Datos!$B$53="mm10",Ingresar_Datos!P143,IF(Ingresar_Datos!$B$53="mm40",Ingresar_Datos!Q143,IF(Ingresar_Datos!$B$53="mm100",Ingresar_Datos!R143,"Conv.Inválida"))))))</f>
        <v>243</v>
      </c>
      <c r="C160" s="116">
        <f>IF(Ingresar_Datos!$B$53="cm10",Ingresar_Datos!M243,IF(Ingresar_Datos!$B$53="cm40",Ingresar_Datos!N243,IF(Ingresar_Datos!$B$53="cm100",Ingresar_Datos!O243,IF(Ingresar_Datos!$B$53="mm10",Ingresar_Datos!P243,IF(Ingresar_Datos!$B$53="mm40",Ingresar_Datos!Q243,IF(Ingresar_Datos!$B$53="mm100",Ingresar_Datos!R243,"Conv.Inválida"))))))</f>
        <v>194.4</v>
      </c>
      <c r="D160" s="116">
        <f>IF(Ingresar_Datos!$B$53="cm10",Ingresar_Datos!M343,IF(Ingresar_Datos!$B$53="cm40",Ingresar_Datos!N343,IF(Ingresar_Datos!$B$53="cm100",Ingresar_Datos!O343,IF(Ingresar_Datos!$B$53="mm10",Ingresar_Datos!P343,IF(Ingresar_Datos!$B$53="mm40",Ingresar_Datos!Q343,IF(Ingresar_Datos!$B$53="mm100",Ingresar_Datos!R343,"Conv.Inválida"))))))</f>
        <v>271.29599999999999</v>
      </c>
      <c r="E160" s="116">
        <f>IF(Ingresar_Datos!$B$53="cm10",Ingresar_Datos!M443,IF(Ingresar_Datos!$B$53="cm40",Ingresar_Datos!N443,IF(Ingresar_Datos!$B$53="cm100",Ingresar_Datos!O443,IF(Ingresar_Datos!$B$53="mm10",Ingresar_Datos!P443,IF(Ingresar_Datos!$B$53="mm40",Ingresar_Datos!Q443,IF(Ingresar_Datos!$B$53="mm100",Ingresar_Datos!R443,"Conv.Inválida"))))))</f>
        <v>248.83200000000002</v>
      </c>
      <c r="F160" s="116">
        <f>IF(Ingresar_Datos!$B$53="cm10",Ingresar_Datos!M543,IF(Ingresar_Datos!$B$53="cm40",Ingresar_Datos!N543,IF(Ingresar_Datos!$B$53="cm100",Ingresar_Datos!O543,IF(Ingresar_Datos!$B$53="mm10",Ingresar_Datos!P543,IF(Ingresar_Datos!$B$53="mm40",Ingresar_Datos!Q543,IF(Ingresar_Datos!$B$53="mm100",Ingresar_Datos!R543,"Conv.Inválida"))))))</f>
        <v>185.76</v>
      </c>
      <c r="G160" s="116">
        <f>IF(Ingresar_Datos!$B$53="cm10",Ingresar_Datos!M643,IF(Ingresar_Datos!$B$53="cm40",Ingresar_Datos!N643,IF(Ingresar_Datos!$B$53="cm100",Ingresar_Datos!O643,IF(Ingresar_Datos!$B$53="mm10",Ingresar_Datos!P643,IF(Ingresar_Datos!$B$53="mm40",Ingresar_Datos!Q643,IF(Ingresar_Datos!$B$53="mm100",Ingresar_Datos!R643,"Conv.Inválida"))))))</f>
        <v>154.65600000000001</v>
      </c>
      <c r="H160" s="116">
        <f>IF(Ingresar_Datos!$B$53="cm10",Ingresar_Datos!M743,IF(Ingresar_Datos!$B$53="cm40",Ingresar_Datos!N743,IF(Ingresar_Datos!$B$53="cm100",Ingresar_Datos!O743,IF(Ingresar_Datos!$B$53="mm10",Ingresar_Datos!P743,IF(Ingresar_Datos!$B$53="mm40",Ingresar_Datos!Q743,IF(Ingresar_Datos!$B$53="mm100",Ingresar_Datos!R743,"Conv.Inválida"))))))</f>
        <v>160.70400000000001</v>
      </c>
      <c r="I160" s="116" t="str">
        <f>IF(Ingresar_Datos!$B$53="cm10",Ingresar_Datos!M843,IF(Ingresar_Datos!$B$53="cm40",Ingresar_Datos!N843,IF(Ingresar_Datos!$B$53="cm100",Ingresar_Datos!O843,IF(Ingresar_Datos!$B$53="mm10",Ingresar_Datos!P843,IF(Ingresar_Datos!$B$53="mm40",Ingresar_Datos!Q843,IF(Ingresar_Datos!$B$53="mm100",Ingresar_Datos!R843,"Conv.Inválida"))))))</f>
        <v/>
      </c>
      <c r="J160" s="116" t="str">
        <f>IF(Ingresar_Datos!$B$53="cm10",Ingresar_Datos!M943,IF(Ingresar_Datos!$B$53="cm40",Ingresar_Datos!N943,IF(Ingresar_Datos!$B$53="cm100",Ingresar_Datos!O943,IF(Ingresar_Datos!$B$53="mm10",Ingresar_Datos!P943,IF(Ingresar_Datos!$B$53="mm40",Ingresar_Datos!Q943,IF(Ingresar_Datos!$B$53="mm100",Ingresar_Datos!R943,"Conv.Inválida"))))))</f>
        <v/>
      </c>
      <c r="K160" s="116" t="str">
        <f>IF(Ingresar_Datos!$B$53="cm10",Ingresar_Datos!M1043,IF(Ingresar_Datos!$B$53="cm40",Ingresar_Datos!N1043,IF(Ingresar_Datos!$B$53="cm100",Ingresar_Datos!O1043,IF(Ingresar_Datos!$B$53="mm10",Ingresar_Datos!P1043,IF(Ingresar_Datos!$B$53="mm40",Ingresar_Datos!Q1043,IF(Ingresar_Datos!$B$53="mm100",Ingresar_Datos!R1043,"Conv.Inválida"))))))</f>
        <v/>
      </c>
    </row>
    <row r="161" spans="2:11" x14ac:dyDescent="0.3">
      <c r="B161" s="116">
        <f>IF(Ingresar_Datos!$B$53="cm10",Ingresar_Datos!M144,IF(Ingresar_Datos!$B$53="cm40",Ingresar_Datos!N144,IF(Ingresar_Datos!$B$53="cm100",Ingresar_Datos!O144,IF(Ingresar_Datos!$B$53="mm10",Ingresar_Datos!P144,IF(Ingresar_Datos!$B$53="mm40",Ingresar_Datos!Q144,IF(Ingresar_Datos!$B$53="mm100",Ingresar_Datos!R144,"Conv.Inválida"))))))</f>
        <v>248.83200000000002</v>
      </c>
      <c r="C161" s="116">
        <f>IF(Ingresar_Datos!$B$53="cm10",Ingresar_Datos!M244,IF(Ingresar_Datos!$B$53="cm40",Ingresar_Datos!N244,IF(Ingresar_Datos!$B$53="cm100",Ingresar_Datos!O244,IF(Ingresar_Datos!$B$53="mm10",Ingresar_Datos!P244,IF(Ingresar_Datos!$B$53="mm40",Ingresar_Datos!Q244,IF(Ingresar_Datos!$B$53="mm100",Ingresar_Datos!R244,"Conv.Inválida"))))))</f>
        <v>194.4</v>
      </c>
      <c r="D161" s="116">
        <f>IF(Ingresar_Datos!$B$53="cm10",Ingresar_Datos!M344,IF(Ingresar_Datos!$B$53="cm40",Ingresar_Datos!N344,IF(Ingresar_Datos!$B$53="cm100",Ingresar_Datos!O344,IF(Ingresar_Datos!$B$53="mm10",Ingresar_Datos!P344,IF(Ingresar_Datos!$B$53="mm40",Ingresar_Datos!Q344,IF(Ingresar_Datos!$B$53="mm100",Ingresar_Datos!R344,"Conv.Inválida"))))))</f>
        <v>273.24</v>
      </c>
      <c r="E161" s="116">
        <f>IF(Ingresar_Datos!$B$53="cm10",Ingresar_Datos!M444,IF(Ingresar_Datos!$B$53="cm40",Ingresar_Datos!N444,IF(Ingresar_Datos!$B$53="cm100",Ingresar_Datos!O444,IF(Ingresar_Datos!$B$53="mm10",Ingresar_Datos!P444,IF(Ingresar_Datos!$B$53="mm40",Ingresar_Datos!Q444,IF(Ingresar_Datos!$B$53="mm100",Ingresar_Datos!R444,"Conv.Inválida"))))))</f>
        <v>257.47199999999998</v>
      </c>
      <c r="F161" s="116">
        <f>IF(Ingresar_Datos!$B$53="cm10",Ingresar_Datos!M544,IF(Ingresar_Datos!$B$53="cm40",Ingresar_Datos!N544,IF(Ingresar_Datos!$B$53="cm100",Ingresar_Datos!O544,IF(Ingresar_Datos!$B$53="mm10",Ingresar_Datos!P544,IF(Ingresar_Datos!$B$53="mm40",Ingresar_Datos!Q544,IF(Ingresar_Datos!$B$53="mm100",Ingresar_Datos!R544,"Conv.Inválida"))))))</f>
        <v>214.27199999999999</v>
      </c>
      <c r="G161" s="116">
        <f>IF(Ingresar_Datos!$B$53="cm10",Ingresar_Datos!M644,IF(Ingresar_Datos!$B$53="cm40",Ingresar_Datos!N644,IF(Ingresar_Datos!$B$53="cm100",Ingresar_Datos!O644,IF(Ingresar_Datos!$B$53="mm10",Ingresar_Datos!P644,IF(Ingresar_Datos!$B$53="mm40",Ingresar_Datos!Q644,IF(Ingresar_Datos!$B$53="mm100",Ingresar_Datos!R644,"Conv.Inválida"))))))</f>
        <v>156.38399999999999</v>
      </c>
      <c r="H161" s="116">
        <f>IF(Ingresar_Datos!$B$53="cm10",Ingresar_Datos!M744,IF(Ingresar_Datos!$B$53="cm40",Ingresar_Datos!N744,IF(Ingresar_Datos!$B$53="cm100",Ingresar_Datos!O744,IF(Ingresar_Datos!$B$53="mm10",Ingresar_Datos!P744,IF(Ingresar_Datos!$B$53="mm40",Ingresar_Datos!Q744,IF(Ingresar_Datos!$B$53="mm100",Ingresar_Datos!R744,"Conv.Inválida"))))))</f>
        <v>169.34399999999999</v>
      </c>
      <c r="I161" s="116" t="str">
        <f>IF(Ingresar_Datos!$B$53="cm10",Ingresar_Datos!M844,IF(Ingresar_Datos!$B$53="cm40",Ingresar_Datos!N844,IF(Ingresar_Datos!$B$53="cm100",Ingresar_Datos!O844,IF(Ingresar_Datos!$B$53="mm10",Ingresar_Datos!P844,IF(Ingresar_Datos!$B$53="mm40",Ingresar_Datos!Q844,IF(Ingresar_Datos!$B$53="mm100",Ingresar_Datos!R844,"Conv.Inválida"))))))</f>
        <v/>
      </c>
      <c r="J161" s="116" t="str">
        <f>IF(Ingresar_Datos!$B$53="cm10",Ingresar_Datos!M944,IF(Ingresar_Datos!$B$53="cm40",Ingresar_Datos!N944,IF(Ingresar_Datos!$B$53="cm100",Ingresar_Datos!O944,IF(Ingresar_Datos!$B$53="mm10",Ingresar_Datos!P944,IF(Ingresar_Datos!$B$53="mm40",Ingresar_Datos!Q944,IF(Ingresar_Datos!$B$53="mm100",Ingresar_Datos!R944,"Conv.Inválida"))))))</f>
        <v/>
      </c>
      <c r="K161" s="116" t="str">
        <f>IF(Ingresar_Datos!$B$53="cm10",Ingresar_Datos!M1044,IF(Ingresar_Datos!$B$53="cm40",Ingresar_Datos!N1044,IF(Ingresar_Datos!$B$53="cm100",Ingresar_Datos!O1044,IF(Ingresar_Datos!$B$53="mm10",Ingresar_Datos!P1044,IF(Ingresar_Datos!$B$53="mm40",Ingresar_Datos!Q1044,IF(Ingresar_Datos!$B$53="mm100",Ingresar_Datos!R1044,"Conv.Inválida"))))))</f>
        <v/>
      </c>
    </row>
    <row r="162" spans="2:11" x14ac:dyDescent="0.3">
      <c r="B162" s="116">
        <f>IF(Ingresar_Datos!$B$53="cm10",Ingresar_Datos!M145,IF(Ingresar_Datos!$B$53="cm40",Ingresar_Datos!N145,IF(Ingresar_Datos!$B$53="cm100",Ingresar_Datos!O145,IF(Ingresar_Datos!$B$53="mm10",Ingresar_Datos!P145,IF(Ingresar_Datos!$B$53="mm40",Ingresar_Datos!Q145,IF(Ingresar_Datos!$B$53="mm100",Ingresar_Datos!R145,"Conv.Inválida"))))))</f>
        <v>248.94000000000003</v>
      </c>
      <c r="C162" s="116">
        <f>IF(Ingresar_Datos!$B$53="cm10",Ingresar_Datos!M245,IF(Ingresar_Datos!$B$53="cm40",Ingresar_Datos!N245,IF(Ingresar_Datos!$B$53="cm100",Ingresar_Datos!O245,IF(Ingresar_Datos!$B$53="mm10",Ingresar_Datos!P245,IF(Ingresar_Datos!$B$53="mm40",Ingresar_Datos!Q245,IF(Ingresar_Datos!$B$53="mm100",Ingresar_Datos!R245,"Conv.Inválida"))))))</f>
        <v>211.68</v>
      </c>
      <c r="D162" s="116">
        <f>IF(Ingresar_Datos!$B$53="cm10",Ingresar_Datos!M345,IF(Ingresar_Datos!$B$53="cm40",Ingresar_Datos!N345,IF(Ingresar_Datos!$B$53="cm100",Ingresar_Datos!O345,IF(Ingresar_Datos!$B$53="mm10",Ingresar_Datos!P345,IF(Ingresar_Datos!$B$53="mm40",Ingresar_Datos!Q345,IF(Ingresar_Datos!$B$53="mm100",Ingresar_Datos!R345,"Conv.Inválida"))))))</f>
        <v>285.11999999999995</v>
      </c>
      <c r="E162" s="116">
        <f>IF(Ingresar_Datos!$B$53="cm10",Ingresar_Datos!M445,IF(Ingresar_Datos!$B$53="cm40",Ingresar_Datos!N445,IF(Ingresar_Datos!$B$53="cm100",Ingresar_Datos!O445,IF(Ingresar_Datos!$B$53="mm10",Ingresar_Datos!P445,IF(Ingresar_Datos!$B$53="mm40",Ingresar_Datos!Q445,IF(Ingresar_Datos!$B$53="mm100",Ingresar_Datos!R445,"Conv.Inválida"))))))</f>
        <v>259.2</v>
      </c>
      <c r="F162" s="116">
        <f>IF(Ingresar_Datos!$B$53="cm10",Ingresar_Datos!M545,IF(Ingresar_Datos!$B$53="cm40",Ingresar_Datos!N545,IF(Ingresar_Datos!$B$53="cm100",Ingresar_Datos!O545,IF(Ingresar_Datos!$B$53="mm10",Ingresar_Datos!P545,IF(Ingresar_Datos!$B$53="mm40",Ingresar_Datos!Q545,IF(Ingresar_Datos!$B$53="mm100",Ingresar_Datos!R545,"Conv.Inválida"))))))</f>
        <v>217.72800000000001</v>
      </c>
      <c r="G162" s="116">
        <f>IF(Ingresar_Datos!$B$53="cm10",Ingresar_Datos!M645,IF(Ingresar_Datos!$B$53="cm40",Ingresar_Datos!N645,IF(Ingresar_Datos!$B$53="cm100",Ingresar_Datos!O645,IF(Ingresar_Datos!$B$53="mm10",Ingresar_Datos!P645,IF(Ingresar_Datos!$B$53="mm40",Ingresar_Datos!Q645,IF(Ingresar_Datos!$B$53="mm100",Ingresar_Datos!R645,"Conv.Inválida"))))))</f>
        <v>162.43199999999999</v>
      </c>
      <c r="H162" s="116">
        <f>IF(Ingresar_Datos!$B$53="cm10",Ingresar_Datos!M745,IF(Ingresar_Datos!$B$53="cm40",Ingresar_Datos!N745,IF(Ingresar_Datos!$B$53="cm100",Ingresar_Datos!O745,IF(Ingresar_Datos!$B$53="mm10",Ingresar_Datos!P745,IF(Ingresar_Datos!$B$53="mm40",Ingresar_Datos!Q745,IF(Ingresar_Datos!$B$53="mm100",Ingresar_Datos!R745,"Conv.Inválida"))))))</f>
        <v>180.57599999999999</v>
      </c>
      <c r="I162" s="116" t="str">
        <f>IF(Ingresar_Datos!$B$53="cm10",Ingresar_Datos!M845,IF(Ingresar_Datos!$B$53="cm40",Ingresar_Datos!N845,IF(Ingresar_Datos!$B$53="cm100",Ingresar_Datos!O845,IF(Ingresar_Datos!$B$53="mm10",Ingresar_Datos!P845,IF(Ingresar_Datos!$B$53="mm40",Ingresar_Datos!Q845,IF(Ingresar_Datos!$B$53="mm100",Ingresar_Datos!R845,"Conv.Inválida"))))))</f>
        <v/>
      </c>
      <c r="J162" s="116" t="str">
        <f>IF(Ingresar_Datos!$B$53="cm10",Ingresar_Datos!M945,IF(Ingresar_Datos!$B$53="cm40",Ingresar_Datos!N945,IF(Ingresar_Datos!$B$53="cm100",Ingresar_Datos!O945,IF(Ingresar_Datos!$B$53="mm10",Ingresar_Datos!P945,IF(Ingresar_Datos!$B$53="mm40",Ingresar_Datos!Q945,IF(Ingresar_Datos!$B$53="mm100",Ingresar_Datos!R945,"Conv.Inválida"))))))</f>
        <v/>
      </c>
      <c r="K162" s="116" t="str">
        <f>IF(Ingresar_Datos!$B$53="cm10",Ingresar_Datos!M1045,IF(Ingresar_Datos!$B$53="cm40",Ingresar_Datos!N1045,IF(Ingresar_Datos!$B$53="cm100",Ingresar_Datos!O1045,IF(Ingresar_Datos!$B$53="mm10",Ingresar_Datos!P1045,IF(Ingresar_Datos!$B$53="mm40",Ingresar_Datos!Q1045,IF(Ingresar_Datos!$B$53="mm100",Ingresar_Datos!R1045,"Conv.Inválida"))))))</f>
        <v/>
      </c>
    </row>
    <row r="163" spans="2:11" x14ac:dyDescent="0.3">
      <c r="B163" s="116">
        <f>IF(Ingresar_Datos!$B$53="cm10",Ingresar_Datos!M146,IF(Ingresar_Datos!$B$53="cm40",Ingresar_Datos!N146,IF(Ingresar_Datos!$B$53="cm100",Ingresar_Datos!O146,IF(Ingresar_Datos!$B$53="mm10",Ingresar_Datos!P146,IF(Ingresar_Datos!$B$53="mm40",Ingresar_Datos!Q146,IF(Ingresar_Datos!$B$53="mm100",Ingresar_Datos!R146,"Conv.Inválida"))))))</f>
        <v>272.15999999999997</v>
      </c>
      <c r="C163" s="116">
        <f>IF(Ingresar_Datos!$B$53="cm10",Ingresar_Datos!M246,IF(Ingresar_Datos!$B$53="cm40",Ingresar_Datos!N246,IF(Ingresar_Datos!$B$53="cm100",Ingresar_Datos!O246,IF(Ingresar_Datos!$B$53="mm10",Ingresar_Datos!P246,IF(Ingresar_Datos!$B$53="mm40",Ingresar_Datos!Q246,IF(Ingresar_Datos!$B$53="mm100",Ingresar_Datos!R246,"Conv.Inválida"))))))</f>
        <v>254.88000000000005</v>
      </c>
      <c r="D163" s="116">
        <f>IF(Ingresar_Datos!$B$53="cm10",Ingresar_Datos!M346,IF(Ingresar_Datos!$B$53="cm40",Ingresar_Datos!N346,IF(Ingresar_Datos!$B$53="cm100",Ingresar_Datos!O346,IF(Ingresar_Datos!$B$53="mm10",Ingresar_Datos!P346,IF(Ingresar_Datos!$B$53="mm40",Ingresar_Datos!Q346,IF(Ingresar_Datos!$B$53="mm100",Ingresar_Datos!R346,"Conv.Inválida"))))))</f>
        <v>303.91200000000003</v>
      </c>
      <c r="E163" s="116">
        <f>IF(Ingresar_Datos!$B$53="cm10",Ingresar_Datos!M446,IF(Ingresar_Datos!$B$53="cm40",Ingresar_Datos!N446,IF(Ingresar_Datos!$B$53="cm100",Ingresar_Datos!O446,IF(Ingresar_Datos!$B$53="mm10",Ingresar_Datos!P446,IF(Ingresar_Datos!$B$53="mm40",Ingresar_Datos!Q446,IF(Ingresar_Datos!$B$53="mm100",Ingresar_Datos!R446,"Conv.Inválida"))))))</f>
        <v>283.392</v>
      </c>
      <c r="F163" s="116">
        <f>IF(Ingresar_Datos!$B$53="cm10",Ingresar_Datos!M546,IF(Ingresar_Datos!$B$53="cm40",Ingresar_Datos!N546,IF(Ingresar_Datos!$B$53="cm100",Ingresar_Datos!O546,IF(Ingresar_Datos!$B$53="mm10",Ingresar_Datos!P546,IF(Ingresar_Datos!$B$53="mm40",Ingresar_Datos!Q546,IF(Ingresar_Datos!$B$53="mm100",Ingresar_Datos!R546,"Conv.Inválida"))))))</f>
        <v>220.32</v>
      </c>
      <c r="G163" s="116">
        <f>IF(Ingresar_Datos!$B$53="cm10",Ingresar_Datos!M646,IF(Ingresar_Datos!$B$53="cm40",Ingresar_Datos!N646,IF(Ingresar_Datos!$B$53="cm100",Ingresar_Datos!O646,IF(Ingresar_Datos!$B$53="mm10",Ingresar_Datos!P646,IF(Ingresar_Datos!$B$53="mm40",Ingresar_Datos!Q646,IF(Ingresar_Datos!$B$53="mm100",Ingresar_Datos!R646,"Conv.Inválida"))))))</f>
        <v>177.11999999999998</v>
      </c>
      <c r="H163" s="116">
        <f>IF(Ingresar_Datos!$B$53="cm10",Ingresar_Datos!M746,IF(Ingresar_Datos!$B$53="cm40",Ingresar_Datos!N746,IF(Ingresar_Datos!$B$53="cm100",Ingresar_Datos!O746,IF(Ingresar_Datos!$B$53="mm10",Ingresar_Datos!P746,IF(Ingresar_Datos!$B$53="mm40",Ingresar_Datos!Q746,IF(Ingresar_Datos!$B$53="mm100",Ingresar_Datos!R746,"Conv.Inválida"))))))</f>
        <v>214.27199999999999</v>
      </c>
      <c r="I163" s="116" t="str">
        <f>IF(Ingresar_Datos!$B$53="cm10",Ingresar_Datos!M846,IF(Ingresar_Datos!$B$53="cm40",Ingresar_Datos!N846,IF(Ingresar_Datos!$B$53="cm100",Ingresar_Datos!O846,IF(Ingresar_Datos!$B$53="mm10",Ingresar_Datos!P846,IF(Ingresar_Datos!$B$53="mm40",Ingresar_Datos!Q846,IF(Ingresar_Datos!$B$53="mm100",Ingresar_Datos!R846,"Conv.Inválida"))))))</f>
        <v/>
      </c>
      <c r="J163" s="116" t="str">
        <f>IF(Ingresar_Datos!$B$53="cm10",Ingresar_Datos!M946,IF(Ingresar_Datos!$B$53="cm40",Ingresar_Datos!N946,IF(Ingresar_Datos!$B$53="cm100",Ingresar_Datos!O946,IF(Ingresar_Datos!$B$53="mm10",Ingresar_Datos!P946,IF(Ingresar_Datos!$B$53="mm40",Ingresar_Datos!Q946,IF(Ingresar_Datos!$B$53="mm100",Ingresar_Datos!R946,"Conv.Inválida"))))))</f>
        <v/>
      </c>
      <c r="K163" s="116" t="str">
        <f>IF(Ingresar_Datos!$B$53="cm10",Ingresar_Datos!M1046,IF(Ingresar_Datos!$B$53="cm40",Ingresar_Datos!N1046,IF(Ingresar_Datos!$B$53="cm100",Ingresar_Datos!O1046,IF(Ingresar_Datos!$B$53="mm10",Ingresar_Datos!P1046,IF(Ingresar_Datos!$B$53="mm40",Ingresar_Datos!Q1046,IF(Ingresar_Datos!$B$53="mm100",Ingresar_Datos!R1046,"Conv.Inválida"))))))</f>
        <v/>
      </c>
    </row>
    <row r="164" spans="2:11" x14ac:dyDescent="0.3">
      <c r="B164" s="116">
        <f>IF(Ingresar_Datos!$B$53="cm10",Ingresar_Datos!M147,IF(Ingresar_Datos!$B$53="cm40",Ingresar_Datos!N147,IF(Ingresar_Datos!$B$53="cm100",Ingresar_Datos!O147,IF(Ingresar_Datos!$B$53="mm10",Ingresar_Datos!P147,IF(Ingresar_Datos!$B$53="mm40",Ingresar_Datos!Q147,IF(Ingresar_Datos!$B$53="mm100",Ingresar_Datos!R147,"Conv.Inválida"))))))</f>
        <v>305.85600000000005</v>
      </c>
      <c r="C164" s="116">
        <f>IF(Ingresar_Datos!$B$53="cm10",Ingresar_Datos!M247,IF(Ingresar_Datos!$B$53="cm40",Ingresar_Datos!N247,IF(Ingresar_Datos!$B$53="cm100",Ingresar_Datos!O247,IF(Ingresar_Datos!$B$53="mm10",Ingresar_Datos!P247,IF(Ingresar_Datos!$B$53="mm40",Ingresar_Datos!Q247,IF(Ingresar_Datos!$B$53="mm100",Ingresar_Datos!R247,"Conv.Inválida"))))))</f>
        <v>257.47199999999998</v>
      </c>
      <c r="D164" s="116">
        <f>IF(Ingresar_Datos!$B$53="cm10",Ingresar_Datos!M347,IF(Ingresar_Datos!$B$53="cm40",Ingresar_Datos!N347,IF(Ingresar_Datos!$B$53="cm100",Ingresar_Datos!O347,IF(Ingresar_Datos!$B$53="mm10",Ingresar_Datos!P347,IF(Ingresar_Datos!$B$53="mm40",Ingresar_Datos!Q347,IF(Ingresar_Datos!$B$53="mm100",Ingresar_Datos!R347,"Conv.Inválida"))))))</f>
        <v>305.85600000000005</v>
      </c>
      <c r="E164" s="116">
        <f>IF(Ingresar_Datos!$B$53="cm10",Ingresar_Datos!M447,IF(Ingresar_Datos!$B$53="cm40",Ingresar_Datos!N447,IF(Ingresar_Datos!$B$53="cm100",Ingresar_Datos!O447,IF(Ingresar_Datos!$B$53="mm10",Ingresar_Datos!P447,IF(Ingresar_Datos!$B$53="mm40",Ingresar_Datos!Q447,IF(Ingresar_Datos!$B$53="mm100",Ingresar_Datos!R447,"Conv.Inválida"))))))</f>
        <v>303.26400000000001</v>
      </c>
      <c r="F164" s="116">
        <f>IF(Ingresar_Datos!$B$53="cm10",Ingresar_Datos!M547,IF(Ingresar_Datos!$B$53="cm40",Ingresar_Datos!N547,IF(Ingresar_Datos!$B$53="cm100",Ingresar_Datos!O547,IF(Ingresar_Datos!$B$53="mm10",Ingresar_Datos!P547,IF(Ingresar_Datos!$B$53="mm40",Ingresar_Datos!Q547,IF(Ingresar_Datos!$B$53="mm100",Ingresar_Datos!R547,"Conv.Inválida"))))))</f>
        <v>231.55200000000002</v>
      </c>
      <c r="G164" s="116">
        <f>IF(Ingresar_Datos!$B$53="cm10",Ingresar_Datos!M647,IF(Ingresar_Datos!$B$53="cm40",Ingresar_Datos!N647,IF(Ingresar_Datos!$B$53="cm100",Ingresar_Datos!O647,IF(Ingresar_Datos!$B$53="mm10",Ingresar_Datos!P647,IF(Ingresar_Datos!$B$53="mm40",Ingresar_Datos!Q647,IF(Ingresar_Datos!$B$53="mm100",Ingresar_Datos!R647,"Conv.Inválida"))))))</f>
        <v>191.80800000000002</v>
      </c>
      <c r="H164" s="116">
        <f>IF(Ingresar_Datos!$B$53="cm10",Ingresar_Datos!M747,IF(Ingresar_Datos!$B$53="cm40",Ingresar_Datos!N747,IF(Ingresar_Datos!$B$53="cm100",Ingresar_Datos!O747,IF(Ingresar_Datos!$B$53="mm10",Ingresar_Datos!P747,IF(Ingresar_Datos!$B$53="mm40",Ingresar_Datos!Q747,IF(Ingresar_Datos!$B$53="mm100",Ingresar_Datos!R747,"Conv.Inválida"))))))</f>
        <v>291.16800000000001</v>
      </c>
      <c r="I164" s="116" t="str">
        <f>IF(Ingresar_Datos!$B$53="cm10",Ingresar_Datos!M847,IF(Ingresar_Datos!$B$53="cm40",Ingresar_Datos!N847,IF(Ingresar_Datos!$B$53="cm100",Ingresar_Datos!O847,IF(Ingresar_Datos!$B$53="mm10",Ingresar_Datos!P847,IF(Ingresar_Datos!$B$53="mm40",Ingresar_Datos!Q847,IF(Ingresar_Datos!$B$53="mm100",Ingresar_Datos!R847,"Conv.Inválida"))))))</f>
        <v/>
      </c>
      <c r="J164" s="116" t="str">
        <f>IF(Ingresar_Datos!$B$53="cm10",Ingresar_Datos!M947,IF(Ingresar_Datos!$B$53="cm40",Ingresar_Datos!N947,IF(Ingresar_Datos!$B$53="cm100",Ingresar_Datos!O947,IF(Ingresar_Datos!$B$53="mm10",Ingresar_Datos!P947,IF(Ingresar_Datos!$B$53="mm40",Ingresar_Datos!Q947,IF(Ingresar_Datos!$B$53="mm100",Ingresar_Datos!R947,"Conv.Inválida"))))))</f>
        <v/>
      </c>
      <c r="K164" s="116" t="str">
        <f>IF(Ingresar_Datos!$B$53="cm10",Ingresar_Datos!M1047,IF(Ingresar_Datos!$B$53="cm40",Ingresar_Datos!N1047,IF(Ingresar_Datos!$B$53="cm100",Ingresar_Datos!O1047,IF(Ingresar_Datos!$B$53="mm10",Ingresar_Datos!P1047,IF(Ingresar_Datos!$B$53="mm40",Ingresar_Datos!Q1047,IF(Ingresar_Datos!$B$53="mm100",Ingresar_Datos!R1047,"Conv.Inválida"))))))</f>
        <v/>
      </c>
    </row>
    <row r="165" spans="2:11" x14ac:dyDescent="0.3">
      <c r="B165" s="116">
        <f>IF(Ingresar_Datos!$B$53="cm10",Ingresar_Datos!M148,IF(Ingresar_Datos!$B$53="cm40",Ingresar_Datos!N148,IF(Ingresar_Datos!$B$53="cm100",Ingresar_Datos!O148,IF(Ingresar_Datos!$B$53="mm10",Ingresar_Datos!P148,IF(Ingresar_Datos!$B$53="mm40",Ingresar_Datos!Q148,IF(Ingresar_Datos!$B$53="mm100",Ingresar_Datos!R148,"Conv.Inválida"))))))</f>
        <v>325.72800000000001</v>
      </c>
      <c r="C165" s="116">
        <f>IF(Ingresar_Datos!$B$53="cm10",Ingresar_Datos!M248,IF(Ingresar_Datos!$B$53="cm40",Ingresar_Datos!N248,IF(Ingresar_Datos!$B$53="cm100",Ingresar_Datos!O248,IF(Ingresar_Datos!$B$53="mm10",Ingresar_Datos!P248,IF(Ingresar_Datos!$B$53="mm40",Ingresar_Datos!Q248,IF(Ingresar_Datos!$B$53="mm100",Ingresar_Datos!R248,"Conv.Inválida"))))))</f>
        <v>348.19200000000001</v>
      </c>
      <c r="D165" s="116">
        <f>IF(Ingresar_Datos!$B$53="cm10",Ingresar_Datos!M348,IF(Ingresar_Datos!$B$53="cm40",Ingresar_Datos!N348,IF(Ingresar_Datos!$B$53="cm100",Ingresar_Datos!O348,IF(Ingresar_Datos!$B$53="mm10",Ingresar_Datos!P348,IF(Ingresar_Datos!$B$53="mm40",Ingresar_Datos!Q348,IF(Ingresar_Datos!$B$53="mm100",Ingresar_Datos!R348,"Conv.Inválida"))))))</f>
        <v>313.63200000000001</v>
      </c>
      <c r="E165" s="116">
        <f>IF(Ingresar_Datos!$B$53="cm10",Ingresar_Datos!M448,IF(Ingresar_Datos!$B$53="cm40",Ingresar_Datos!N448,IF(Ingresar_Datos!$B$53="cm100",Ingresar_Datos!O448,IF(Ingresar_Datos!$B$53="mm10",Ingresar_Datos!P448,IF(Ingresar_Datos!$B$53="mm40",Ingresar_Datos!Q448,IF(Ingresar_Datos!$B$53="mm100",Ingresar_Datos!R448,"Conv.Inválida"))))))</f>
        <v>336.96</v>
      </c>
      <c r="F165" s="116">
        <f>IF(Ingresar_Datos!$B$53="cm10",Ingresar_Datos!M548,IF(Ingresar_Datos!$B$53="cm40",Ingresar_Datos!N548,IF(Ingresar_Datos!$B$53="cm100",Ingresar_Datos!O548,IF(Ingresar_Datos!$B$53="mm10",Ingresar_Datos!P548,IF(Ingresar_Datos!$B$53="mm40",Ingresar_Datos!Q548,IF(Ingresar_Datos!$B$53="mm100",Ingresar_Datos!R548,"Conv.Inválida"))))))</f>
        <v>285.11999999999995</v>
      </c>
      <c r="G165" s="116">
        <f>IF(Ingresar_Datos!$B$53="cm10",Ingresar_Datos!M648,IF(Ingresar_Datos!$B$53="cm40",Ingresar_Datos!N648,IF(Ingresar_Datos!$B$53="cm100",Ingresar_Datos!O648,IF(Ingresar_Datos!$B$53="mm10",Ingresar_Datos!P648,IF(Ingresar_Datos!$B$53="mm40",Ingresar_Datos!Q648,IF(Ingresar_Datos!$B$53="mm100",Ingresar_Datos!R648,"Conv.Inválida"))))))</f>
        <v>314.49599999999998</v>
      </c>
      <c r="H165" s="116">
        <f>IF(Ingresar_Datos!$B$53="cm10",Ingresar_Datos!M748,IF(Ingresar_Datos!$B$53="cm40",Ingresar_Datos!N748,IF(Ingresar_Datos!$B$53="cm100",Ingresar_Datos!O748,IF(Ingresar_Datos!$B$53="mm10",Ingresar_Datos!P748,IF(Ingresar_Datos!$B$53="mm40",Ingresar_Datos!Q748,IF(Ingresar_Datos!$B$53="mm100",Ingresar_Datos!R748,"Conv.Inválida"))))))</f>
        <v>291.16800000000001</v>
      </c>
      <c r="I165" s="116" t="str">
        <f>IF(Ingresar_Datos!$B$53="cm10",Ingresar_Datos!M848,IF(Ingresar_Datos!$B$53="cm40",Ingresar_Datos!N848,IF(Ingresar_Datos!$B$53="cm100",Ingresar_Datos!O848,IF(Ingresar_Datos!$B$53="mm10",Ingresar_Datos!P848,IF(Ingresar_Datos!$B$53="mm40",Ingresar_Datos!Q848,IF(Ingresar_Datos!$B$53="mm100",Ingresar_Datos!R848,"Conv.Inválida"))))))</f>
        <v/>
      </c>
      <c r="J165" s="116" t="str">
        <f>IF(Ingresar_Datos!$B$53="cm10",Ingresar_Datos!M948,IF(Ingresar_Datos!$B$53="cm40",Ingresar_Datos!N948,IF(Ingresar_Datos!$B$53="cm100",Ingresar_Datos!O948,IF(Ingresar_Datos!$B$53="mm10",Ingresar_Datos!P948,IF(Ingresar_Datos!$B$53="mm40",Ingresar_Datos!Q948,IF(Ingresar_Datos!$B$53="mm100",Ingresar_Datos!R948,"Conv.Inválida"))))))</f>
        <v/>
      </c>
      <c r="K165" s="116" t="str">
        <f>IF(Ingresar_Datos!$B$53="cm10",Ingresar_Datos!M1048,IF(Ingresar_Datos!$B$53="cm40",Ingresar_Datos!N1048,IF(Ingresar_Datos!$B$53="cm100",Ingresar_Datos!O1048,IF(Ingresar_Datos!$B$53="mm10",Ingresar_Datos!P1048,IF(Ingresar_Datos!$B$53="mm40",Ingresar_Datos!Q1048,IF(Ingresar_Datos!$B$53="mm100",Ingresar_Datos!R1048,"Conv.Inválida"))))))</f>
        <v/>
      </c>
    </row>
    <row r="166" spans="2:11" x14ac:dyDescent="0.3">
      <c r="B166" s="117"/>
      <c r="C166" s="117"/>
      <c r="D166" s="118"/>
      <c r="E166" s="118"/>
      <c r="F166" s="118"/>
      <c r="G166" s="118"/>
      <c r="H166" s="118"/>
      <c r="I166" s="118"/>
      <c r="J166" s="118"/>
      <c r="K166" s="118"/>
    </row>
    <row r="167" spans="2:11" x14ac:dyDescent="0.3">
      <c r="B167" s="119"/>
    </row>
  </sheetData>
  <sheetProtection password="BD72" sheet="1"/>
  <mergeCells count="41">
    <mergeCell ref="B1:L1"/>
    <mergeCell ref="B12:C12"/>
    <mergeCell ref="B13:D13"/>
    <mergeCell ref="B39:F39"/>
    <mergeCell ref="B20:C20"/>
    <mergeCell ref="G31:I31"/>
    <mergeCell ref="H18:J18"/>
    <mergeCell ref="D2:E2"/>
    <mergeCell ref="E3:G3"/>
    <mergeCell ref="I3:K3"/>
    <mergeCell ref="B11:F11"/>
    <mergeCell ref="I60:J60"/>
    <mergeCell ref="B40:D40"/>
    <mergeCell ref="B41:D41"/>
    <mergeCell ref="B10:D10"/>
    <mergeCell ref="B43:D43"/>
    <mergeCell ref="B16:L16"/>
    <mergeCell ref="E40:F40"/>
    <mergeCell ref="E41:F41"/>
    <mergeCell ref="G40:J40"/>
    <mergeCell ref="D18:F18"/>
    <mergeCell ref="F62:J62"/>
    <mergeCell ref="I61:J61"/>
    <mergeCell ref="B64:K64"/>
    <mergeCell ref="I48:J48"/>
    <mergeCell ref="I49:J49"/>
    <mergeCell ref="E42:F42"/>
    <mergeCell ref="B62:D62"/>
    <mergeCell ref="I53:J53"/>
    <mergeCell ref="B46:E46"/>
    <mergeCell ref="I54:J54"/>
    <mergeCell ref="I55:J55"/>
    <mergeCell ref="I59:J59"/>
    <mergeCell ref="B42:D42"/>
    <mergeCell ref="I52:J52"/>
    <mergeCell ref="B44:D44"/>
    <mergeCell ref="I58:J58"/>
    <mergeCell ref="I56:J56"/>
    <mergeCell ref="I57:J57"/>
    <mergeCell ref="I50:J50"/>
    <mergeCell ref="I51:J51"/>
  </mergeCells>
  <phoneticPr fontId="2" type="noConversion"/>
  <conditionalFormatting sqref="C65:C165 E65:E165 G65:G165 I65:I165 K65:K165">
    <cfRule type="cellIs" dxfId="1" priority="2" stopIfTrue="1" operator="greaterThan">
      <formula>0</formula>
    </cfRule>
  </conditionalFormatting>
  <conditionalFormatting sqref="D65:D165 F65:F165 H65:H165 J65:J165 B65:B167 C166">
    <cfRule type="cellIs" dxfId="0" priority="1" stopIfTrue="1" operator="greaterThan">
      <formula>0</formula>
    </cfRule>
  </conditionalFormatting>
  <pageMargins left="0.75" right="0.75" top="1" bottom="1" header="0" footer="0"/>
  <pageSetup orientation="portrait" horizontalDpi="4294967294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DSMT4" shapeId="1047" r:id="rId4">
          <objectPr defaultSize="0" autoPict="0" r:id="rId5">
            <anchor moveWithCells="1">
              <from>
                <xdr:col>1</xdr:col>
                <xdr:colOff>0</xdr:colOff>
                <xdr:row>21</xdr:row>
                <xdr:rowOff>27214</xdr:rowOff>
              </from>
              <to>
                <xdr:col>6</xdr:col>
                <xdr:colOff>10886</xdr:colOff>
                <xdr:row>28</xdr:row>
                <xdr:rowOff>103414</xdr:rowOff>
              </to>
            </anchor>
          </objectPr>
        </oleObject>
      </mc:Choice>
      <mc:Fallback>
        <oleObject progId="Equation.DSMT4" shapeId="1047" r:id="rId4"/>
      </mc:Fallback>
    </mc:AlternateContent>
    <mc:AlternateContent xmlns:mc="http://schemas.openxmlformats.org/markup-compatibility/2006">
      <mc:Choice Requires="x14">
        <oleObject progId="Equation.DSMT4" shapeId="1048" r:id="rId6">
          <objectPr defaultSize="0" autoPict="0" r:id="rId7">
            <anchor moveWithCells="1">
              <from>
                <xdr:col>1</xdr:col>
                <xdr:colOff>48986</xdr:colOff>
                <xdr:row>29</xdr:row>
                <xdr:rowOff>0</xdr:rowOff>
              </from>
              <to>
                <xdr:col>5</xdr:col>
                <xdr:colOff>604157</xdr:colOff>
                <xdr:row>35</xdr:row>
                <xdr:rowOff>92529</xdr:rowOff>
              </to>
            </anchor>
          </objectPr>
        </oleObject>
      </mc:Choice>
      <mc:Fallback>
        <oleObject progId="Equation.DSMT4" shapeId="1048" r:id="rId6"/>
      </mc:Fallback>
    </mc:AlternateContent>
    <mc:AlternateContent xmlns:mc="http://schemas.openxmlformats.org/markup-compatibility/2006">
      <mc:Choice Requires="x14">
        <oleObject progId="Equation.DSMT4" shapeId="1049" r:id="rId8">
          <objectPr defaultSize="0" autoPict="0" r:id="rId9">
            <anchor moveWithCells="1">
              <from>
                <xdr:col>7</xdr:col>
                <xdr:colOff>81643</xdr:colOff>
                <xdr:row>31</xdr:row>
                <xdr:rowOff>130629</xdr:rowOff>
              </from>
              <to>
                <xdr:col>7</xdr:col>
                <xdr:colOff>734786</xdr:colOff>
                <xdr:row>33</xdr:row>
                <xdr:rowOff>43543</xdr:rowOff>
              </to>
            </anchor>
          </objectPr>
        </oleObject>
      </mc:Choice>
      <mc:Fallback>
        <oleObject progId="Equation.DSMT4" shapeId="1049" r:id="rId8"/>
      </mc:Fallback>
    </mc:AlternateContent>
    <mc:AlternateContent xmlns:mc="http://schemas.openxmlformats.org/markup-compatibility/2006">
      <mc:Choice Requires="x14">
        <oleObject progId="Equation.DSMT4" shapeId="1050" r:id="rId10">
          <objectPr defaultSize="0" autoPict="0" r:id="rId11">
            <anchor moveWithCells="1">
              <from>
                <xdr:col>1</xdr:col>
                <xdr:colOff>767443</xdr:colOff>
                <xdr:row>1</xdr:row>
                <xdr:rowOff>141514</xdr:rowOff>
              </from>
              <to>
                <xdr:col>4</xdr:col>
                <xdr:colOff>21771</xdr:colOff>
                <xdr:row>7</xdr:row>
                <xdr:rowOff>16329</xdr:rowOff>
              </to>
            </anchor>
          </objectPr>
        </oleObject>
      </mc:Choice>
      <mc:Fallback>
        <oleObject progId="Equation.DSMT4" shapeId="1050" r:id="rId10"/>
      </mc:Fallback>
    </mc:AlternateContent>
    <mc:AlternateContent xmlns:mc="http://schemas.openxmlformats.org/markup-compatibility/2006">
      <mc:Choice Requires="x14">
        <oleObject progId="Equation.DSMT4" shapeId="1051" r:id="rId12">
          <objectPr defaultSize="0" autoPict="0" r:id="rId9">
            <anchor moveWithCells="1">
              <from>
                <xdr:col>8</xdr:col>
                <xdr:colOff>152400</xdr:colOff>
                <xdr:row>18</xdr:row>
                <xdr:rowOff>146957</xdr:rowOff>
              </from>
              <to>
                <xdr:col>8</xdr:col>
                <xdr:colOff>810986</xdr:colOff>
                <xdr:row>20</xdr:row>
                <xdr:rowOff>65314</xdr:rowOff>
              </to>
            </anchor>
          </objectPr>
        </oleObject>
      </mc:Choice>
      <mc:Fallback>
        <oleObject progId="Equation.DSMT4" shapeId="1051" r:id="rId12"/>
      </mc:Fallback>
    </mc:AlternateContent>
    <mc:AlternateContent xmlns:mc="http://schemas.openxmlformats.org/markup-compatibility/2006">
      <mc:Choice Requires="x14">
        <oleObject progId="Equation.DSMT4" shapeId="1054" r:id="rId13">
          <objectPr defaultSize="0" autoPict="0" r:id="rId14">
            <anchor moveWithCells="1">
              <from>
                <xdr:col>1</xdr:col>
                <xdr:colOff>27214</xdr:colOff>
                <xdr:row>17</xdr:row>
                <xdr:rowOff>0</xdr:rowOff>
              </from>
              <to>
                <xdr:col>2</xdr:col>
                <xdr:colOff>887186</xdr:colOff>
                <xdr:row>21</xdr:row>
                <xdr:rowOff>21771</xdr:rowOff>
              </to>
            </anchor>
          </objectPr>
        </oleObject>
      </mc:Choice>
      <mc:Fallback>
        <oleObject progId="Equation.DSMT4" shapeId="1054" r:id="rId1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Diametro">
    <tabColor indexed="44"/>
  </sheetPr>
  <dimension ref="B1:AD96"/>
  <sheetViews>
    <sheetView topLeftCell="A59" workbookViewId="0">
      <selection activeCell="B3" sqref="B3"/>
    </sheetView>
  </sheetViews>
  <sheetFormatPr defaultColWidth="11.3828125" defaultRowHeight="12.45" x14ac:dyDescent="0.3"/>
  <cols>
    <col min="1" max="1" width="2.3046875" style="1" customWidth="1"/>
    <col min="2" max="2" width="4.15234375" style="1" customWidth="1"/>
    <col min="3" max="3" width="4.3046875" style="1" bestFit="1" customWidth="1"/>
    <col min="4" max="4" width="10.53515625" style="1" bestFit="1" customWidth="1"/>
    <col min="5" max="5" width="8.3828125" style="1" bestFit="1" customWidth="1"/>
    <col min="6" max="6" width="11.15234375" style="1" customWidth="1"/>
    <col min="7" max="7" width="13" style="1" bestFit="1" customWidth="1"/>
    <col min="8" max="8" width="13.15234375" style="1" bestFit="1" customWidth="1"/>
    <col min="9" max="9" width="14.69140625" style="1" customWidth="1"/>
    <col min="10" max="10" width="17.53515625" style="1" customWidth="1"/>
    <col min="11" max="11" width="12.3046875" style="1" customWidth="1"/>
    <col min="12" max="12" width="10.3828125" style="1" customWidth="1"/>
    <col min="13" max="13" width="9.84375" style="1" customWidth="1"/>
    <col min="14" max="14" width="11.3828125" style="1"/>
    <col min="15" max="15" width="9.84375" style="1" bestFit="1" customWidth="1"/>
    <col min="16" max="16" width="8.53515625" style="1" bestFit="1" customWidth="1"/>
    <col min="17" max="17" width="11.3828125" style="1"/>
    <col min="18" max="18" width="8.53515625" style="1" bestFit="1" customWidth="1"/>
    <col min="19" max="19" width="9.84375" style="1" bestFit="1" customWidth="1"/>
    <col min="20" max="22" width="11.3828125" style="1"/>
    <col min="23" max="23" width="13.53515625" style="1" bestFit="1" customWidth="1"/>
    <col min="24" max="24" width="12" style="1" bestFit="1" customWidth="1"/>
    <col min="25" max="25" width="9.53515625" style="1" bestFit="1" customWidth="1"/>
    <col min="26" max="29" width="11.3828125" style="1"/>
    <col min="30" max="30" width="10.84375" style="1" bestFit="1" customWidth="1"/>
    <col min="31" max="31" width="2.84375" style="1" customWidth="1"/>
    <col min="32" max="16384" width="11.3828125" style="1"/>
  </cols>
  <sheetData>
    <row r="1" spans="2:30" x14ac:dyDescent="0.3">
      <c r="B1" s="315" t="s">
        <v>136</v>
      </c>
      <c r="C1" s="316"/>
      <c r="D1" s="316"/>
      <c r="E1" s="316"/>
      <c r="F1" s="316"/>
      <c r="G1" s="317"/>
      <c r="H1" s="120"/>
      <c r="I1" s="120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2"/>
    </row>
    <row r="2" spans="2:30" ht="22.5" customHeight="1" x14ac:dyDescent="0.3">
      <c r="B2" s="409" t="s">
        <v>8</v>
      </c>
      <c r="C2" s="409"/>
      <c r="D2" s="124" t="s">
        <v>128</v>
      </c>
      <c r="E2" s="123" t="s">
        <v>134</v>
      </c>
      <c r="F2" s="124" t="s">
        <v>131</v>
      </c>
      <c r="G2" s="123" t="s">
        <v>135</v>
      </c>
      <c r="H2" s="125"/>
      <c r="I2" s="125"/>
      <c r="J2" s="125"/>
      <c r="K2" s="125"/>
      <c r="L2" s="125"/>
      <c r="M2" s="125" t="s">
        <v>15</v>
      </c>
      <c r="N2" s="125" t="s">
        <v>16</v>
      </c>
      <c r="O2" s="125" t="s">
        <v>106</v>
      </c>
      <c r="P2" s="125" t="s">
        <v>107</v>
      </c>
      <c r="Q2" s="125"/>
      <c r="R2" s="125"/>
      <c r="S2" s="125" t="s">
        <v>17</v>
      </c>
      <c r="T2" s="126" t="s">
        <v>12</v>
      </c>
      <c r="U2" s="126" t="s">
        <v>12</v>
      </c>
      <c r="V2" s="125"/>
      <c r="W2" s="125"/>
      <c r="X2" s="125"/>
      <c r="Y2" s="125" t="s">
        <v>133</v>
      </c>
      <c r="Z2" s="125"/>
      <c r="AA2" s="125"/>
      <c r="AB2" s="125"/>
      <c r="AC2" s="126" t="s">
        <v>108</v>
      </c>
      <c r="AD2" s="125"/>
    </row>
    <row r="3" spans="2:30" x14ac:dyDescent="0.3">
      <c r="B3" s="127">
        <f>IF(Diámetro_Medio!B48&lt;Diámetro_Medio!$E$41,Diámetro_Medio!B48,"N.A")</f>
        <v>10</v>
      </c>
      <c r="C3" s="127">
        <f>IF(Diámetro_Medio!B48&lt;Diámetro_Medio!$E$41,(Diámetro_Medio!B48+Diámetro_Medio!$F$44),"N.A")</f>
        <v>42</v>
      </c>
      <c r="D3" s="128">
        <f>IF(B3="N.A","",(B3+C3)/2)</f>
        <v>26</v>
      </c>
      <c r="E3" s="127">
        <f>IF(B19="N.A","",Diámetro_Medio!E48)</f>
        <v>31</v>
      </c>
      <c r="F3" s="128">
        <f>IF(B3="N.A","",(E3/$E$15)*100)</f>
        <v>3.9390088945362134</v>
      </c>
      <c r="G3" s="129">
        <f>IF(B3="N.A","",F3)</f>
        <v>3.9390088945362134</v>
      </c>
      <c r="H3" s="130">
        <f>IF(B3="N.A","",(E3*D3))</f>
        <v>806</v>
      </c>
      <c r="I3" s="130">
        <f>IF(B3="N.A","",(E3*(D3^2)))</f>
        <v>20956</v>
      </c>
      <c r="J3" s="131">
        <f>IF(B3="N.A","",(E3*(D3^3)))</f>
        <v>544856</v>
      </c>
      <c r="K3" s="132">
        <f>IF(B3="N.A","",IF(E3=0,"",LOG(D3,10)))</f>
        <v>1.414973347970818</v>
      </c>
      <c r="L3" s="132">
        <f>IF(B3="N.A","",(E3*K3))</f>
        <v>43.864173787095361</v>
      </c>
      <c r="M3" s="132">
        <f>IF(B3="N.A","",K3)</f>
        <v>1.414973347970818</v>
      </c>
      <c r="N3" s="132">
        <f>IF(B3="N.A","",(100/$M$15)*M3)</f>
        <v>5.9207154228686516</v>
      </c>
      <c r="O3" s="132">
        <f>IF(B3="N.A","",(100/$L$15)*L3)</f>
        <v>2.7194385015623288</v>
      </c>
      <c r="P3" s="132">
        <f>IF(B3="N.A","",IF(E3=0,"",LOG(H3,10)))</f>
        <v>2.9063350418050904</v>
      </c>
      <c r="Q3" s="132">
        <f>IF(B3="N.A","",IF(E3=0,"",LOG(I3,10)))</f>
        <v>4.3213083897759086</v>
      </c>
      <c r="R3" s="132">
        <f>IF(B3="N.A","",IF(E3=0,"",LOG(J3,10)))</f>
        <v>5.7362817377467259</v>
      </c>
      <c r="S3" s="132">
        <f>IF(B3="N.A","",(100/P15)*P3)</f>
        <v>7.6932522800267344</v>
      </c>
      <c r="T3" s="132">
        <f>IF(B3="N.A","",(100/$Q$15)*Q3)</f>
        <v>7.0064206403805516</v>
      </c>
      <c r="U3" s="132">
        <f>IF(B3="N.A","",(100/$R$15)*R3)</f>
        <v>6.7032140669511984</v>
      </c>
      <c r="V3" s="133">
        <f>IF(B3="N.A","",PI()*(I3))</f>
        <v>65835.215648627709</v>
      </c>
      <c r="W3" s="133">
        <f>IF(B3="N.A","",PI()*(J3))</f>
        <v>1711715.6068643203</v>
      </c>
      <c r="X3" s="134">
        <f>IF(B3="N.A","",(D3^6)*E3)</f>
        <v>9576389056</v>
      </c>
      <c r="Y3" s="132">
        <f>IF(B3="N.A","",F3*K3)</f>
        <v>5.5735926031887368</v>
      </c>
      <c r="Z3" s="132">
        <f>IF(B3="N.A","",R3*F3)</f>
        <v>22.59526478655</v>
      </c>
      <c r="AA3" s="134">
        <f>IF(B3="N.A","",(D3^4)*E3)</f>
        <v>14166256</v>
      </c>
      <c r="AB3" s="132">
        <f>IF(B3="N.A","",IF(E3=0,,LOG(AA3)))</f>
        <v>7.151255085717545</v>
      </c>
      <c r="AC3" s="132">
        <f>IF(B3="N.A","",(100/$AB$15)*AB3)</f>
        <v>6.5323905962795346</v>
      </c>
      <c r="AD3" s="132">
        <f>IF(C3="N.A","",((D3-$I$83)^2)*E3)</f>
        <v>774575.21670359687</v>
      </c>
    </row>
    <row r="4" spans="2:30" x14ac:dyDescent="0.3">
      <c r="B4" s="135">
        <f>IF(Diámetro_Medio!B49&lt;Diámetro_Medio!$E$41,Diámetro_Medio!B49,"N.A")</f>
        <v>42</v>
      </c>
      <c r="C4" s="135">
        <f>IF(Diámetro_Medio!B49&lt;Diámetro_Medio!$E$41,(Diámetro_Medio!B49+Diámetro_Medio!$F$44),"N.A")</f>
        <v>74</v>
      </c>
      <c r="D4" s="136">
        <f t="shared" ref="D4:D14" si="0">IF(B4="N.A","",(B4+C4)/2)</f>
        <v>58</v>
      </c>
      <c r="E4" s="135">
        <f>IF(B20="N.A","",Diámetro_Medio!E49)</f>
        <v>4</v>
      </c>
      <c r="F4" s="136">
        <f t="shared" ref="F4:F14" si="1">IF(B4="N.A","",(E4/$E$15)*100)</f>
        <v>0.50825921219822112</v>
      </c>
      <c r="G4" s="137">
        <f>IF(B4="N.A","",(F4+G3))</f>
        <v>4.4472681067344348</v>
      </c>
      <c r="H4" s="138">
        <f t="shared" ref="H4:H14" si="2">IF(B4="N.A","",(E4*D4))</f>
        <v>232</v>
      </c>
      <c r="I4" s="138">
        <f t="shared" ref="I4:I14" si="3">IF(B4="N.A","",(E4*(D4^2)))</f>
        <v>13456</v>
      </c>
      <c r="J4" s="139">
        <f t="shared" ref="J4:J14" si="4">IF(B4="N.A","",(E4*(D4^3)))</f>
        <v>780448</v>
      </c>
      <c r="K4" s="140">
        <f t="shared" ref="K4:K14" si="5">IF(B4="N.A","",IF(E4=0,"",LOG(D4,10)))</f>
        <v>1.7634279935629371</v>
      </c>
      <c r="L4" s="140">
        <f t="shared" ref="L4:L14" si="6">IF(B4="N.A","",(E4*K4))</f>
        <v>7.0537119742517485</v>
      </c>
      <c r="M4" s="140">
        <f>IF(B4="N.A","",(M3+K4))</f>
        <v>3.1784013415337551</v>
      </c>
      <c r="N4" s="140">
        <f t="shared" ref="N4:N14" si="7">IF(B4="N.A","",(100/$M$15)*M4)</f>
        <v>13.299480071389599</v>
      </c>
      <c r="O4" s="140">
        <f>IF(B4="N.A","",((100/$L$15)*L4)+O3)</f>
        <v>3.1567460869010211</v>
      </c>
      <c r="P4" s="140">
        <f t="shared" ref="P4:P14" si="8">IF(B4="N.A","",IF(E4=0,"",LOG(H4,10)))</f>
        <v>2.3654879848908994</v>
      </c>
      <c r="Q4" s="140">
        <f t="shared" ref="Q4:Q14" si="9">IF(B4="N.A","",IF(E4=0,"",LOG(I4,10)))</f>
        <v>4.1289159784538363</v>
      </c>
      <c r="R4" s="140">
        <f t="shared" ref="R4:R14" si="10">IF(B4="N.A","",IF(E4=0,"",LOG(J4,10)))</f>
        <v>5.8923439720167741</v>
      </c>
      <c r="S4" s="140">
        <f>IF(B4="N.A","",((100/$P$15)*P4)+S3)</f>
        <v>13.954848266508392</v>
      </c>
      <c r="T4" s="140">
        <f>IF(B4="N.A","",((100/$Q$15)*Q4)+T3)</f>
        <v>13.700902849121084</v>
      </c>
      <c r="U4" s="140">
        <f>IF(B4="N.A","",((100/$R$15)*R4)+U3)</f>
        <v>13.588796889815306</v>
      </c>
      <c r="V4" s="141">
        <f t="shared" ref="V4:V14" si="11">IF(B4="N.A","",PI()*(I4))</f>
        <v>42273.270746704256</v>
      </c>
      <c r="W4" s="141">
        <f t="shared" ref="W4:W14" si="12">IF(B4="N.A","",PI()*(J4))</f>
        <v>2451849.7033088468</v>
      </c>
      <c r="X4" s="142">
        <f t="shared" ref="X4:X14" si="13">IF(B4="N.A","",(D4^6)*E4)</f>
        <v>152274770176</v>
      </c>
      <c r="Y4" s="140">
        <f t="shared" ref="Y4:Y14" si="14">IF(B4="N.A","",F4*K4)</f>
        <v>0.89627852277658815</v>
      </c>
      <c r="Z4" s="140">
        <f t="shared" ref="Z4:Z14" si="15">IF(B4="N.A","",R4*F4)</f>
        <v>2.9948381052181827</v>
      </c>
      <c r="AA4" s="142">
        <f t="shared" ref="AA4:AA14" si="16">IF(B4="N.A","",(D4^4)*E4)</f>
        <v>45265984</v>
      </c>
      <c r="AB4" s="140">
        <f t="shared" ref="AB4:AB14" si="17">IF(B4="N.A","",IF(E4=0,,LOG(AA4)))</f>
        <v>7.6557719655797118</v>
      </c>
      <c r="AC4" s="140">
        <f>IF(B4="N.A","",((100/$AB$15)*AB4)+AC3)</f>
        <v>13.525637543251701</v>
      </c>
      <c r="AD4" s="140">
        <f t="shared" ref="AD4:AD14" si="18">IF(C4="N.A","",((D4-$I$83)^2)*E4)</f>
        <v>63575.129637802369</v>
      </c>
    </row>
    <row r="5" spans="2:30" x14ac:dyDescent="0.3">
      <c r="B5" s="135">
        <f>IF(Diámetro_Medio!B50&lt;Diámetro_Medio!$E$41,Diámetro_Medio!B50,"N.A")</f>
        <v>74</v>
      </c>
      <c r="C5" s="135">
        <f>IF(Diámetro_Medio!B50&lt;Diámetro_Medio!$E$41,(Diámetro_Medio!B50+Diámetro_Medio!$F$44),"N.A")</f>
        <v>106</v>
      </c>
      <c r="D5" s="136">
        <f t="shared" si="0"/>
        <v>90</v>
      </c>
      <c r="E5" s="135">
        <f>IF(B21="N.A","",Diámetro_Medio!E50)</f>
        <v>218</v>
      </c>
      <c r="F5" s="136">
        <f t="shared" si="1"/>
        <v>27.700127064803048</v>
      </c>
      <c r="G5" s="137">
        <f t="shared" ref="G5:G14" si="19">IF(B5="N.A","",(F5+G4))</f>
        <v>32.147395171537482</v>
      </c>
      <c r="H5" s="138">
        <f t="shared" si="2"/>
        <v>19620</v>
      </c>
      <c r="I5" s="138">
        <f t="shared" si="3"/>
        <v>1765800</v>
      </c>
      <c r="J5" s="139">
        <f t="shared" si="4"/>
        <v>158922000</v>
      </c>
      <c r="K5" s="140">
        <f t="shared" si="5"/>
        <v>1.9542425094393248</v>
      </c>
      <c r="L5" s="140">
        <f t="shared" si="6"/>
        <v>426.02486705777278</v>
      </c>
      <c r="M5" s="140">
        <f t="shared" ref="M5:M14" si="20">IF(B5="N.A","",(M4+K5))</f>
        <v>5.1326438509730803</v>
      </c>
      <c r="N5" s="140">
        <f t="shared" si="7"/>
        <v>21.476675622285288</v>
      </c>
      <c r="O5" s="140">
        <f t="shared" ref="O5:O14" si="21">IF(B5="N.A","",((100/$L$15)*L5)+O4)</f>
        <v>29.568925459597185</v>
      </c>
      <c r="P5" s="140">
        <f t="shared" si="8"/>
        <v>4.2926990030439294</v>
      </c>
      <c r="Q5" s="140">
        <f t="shared" si="9"/>
        <v>6.2469415124832537</v>
      </c>
      <c r="R5" s="140">
        <f t="shared" si="10"/>
        <v>8.2011840219225789</v>
      </c>
      <c r="S5" s="140">
        <f t="shared" ref="S5:S14" si="22">IF(B5="N.A","",((100/$P$15)*P5)+S4)</f>
        <v>25.317893448018118</v>
      </c>
      <c r="T5" s="140">
        <f t="shared" ref="T5:T14" si="23">IF(B5="N.A","",((100/$Q$15)*Q5)+T4)</f>
        <v>23.829478735042173</v>
      </c>
      <c r="U5" s="140">
        <f t="shared" ref="U5:U14" si="24">IF(B5="N.A","",((100/$R$15)*R5)+U4)</f>
        <v>23.172407774834586</v>
      </c>
      <c r="V5" s="141">
        <f t="shared" si="11"/>
        <v>5547424.3077088566</v>
      </c>
      <c r="W5" s="141">
        <f t="shared" si="12"/>
        <v>499268187.69379711</v>
      </c>
      <c r="X5" s="142">
        <f t="shared" si="13"/>
        <v>115854138000000</v>
      </c>
      <c r="Y5" s="140">
        <f t="shared" si="14"/>
        <v>54.132765826908866</v>
      </c>
      <c r="Z5" s="140">
        <f t="shared" si="15"/>
        <v>227.17383948908795</v>
      </c>
      <c r="AA5" s="142">
        <f t="shared" si="16"/>
        <v>14302980000</v>
      </c>
      <c r="AB5" s="140">
        <f t="shared" si="17"/>
        <v>10.155426531361904</v>
      </c>
      <c r="AC5" s="140">
        <f t="shared" ref="AC5:AC14" si="25">IF(B5="N.A","",((100/$AB$15)*AB5)+AC4)</f>
        <v>22.802220741516937</v>
      </c>
      <c r="AD5" s="140">
        <f t="shared" si="18"/>
        <v>1929140.3162822607</v>
      </c>
    </row>
    <row r="6" spans="2:30" x14ac:dyDescent="0.3">
      <c r="B6" s="135">
        <f>IF(Diámetro_Medio!B51&lt;Diámetro_Medio!$E$41,Diámetro_Medio!B51,"N.A")</f>
        <v>106</v>
      </c>
      <c r="C6" s="135">
        <f>IF(Diámetro_Medio!B51&lt;Diámetro_Medio!$E$41,(Diámetro_Medio!B51+Diámetro_Medio!$F$44),"N.A")</f>
        <v>138</v>
      </c>
      <c r="D6" s="136">
        <f t="shared" si="0"/>
        <v>122</v>
      </c>
      <c r="E6" s="135">
        <f>IF(B22="N.A","",Diámetro_Medio!E51)</f>
        <v>404</v>
      </c>
      <c r="F6" s="136">
        <f t="shared" si="1"/>
        <v>51.334180432020325</v>
      </c>
      <c r="G6" s="137">
        <f t="shared" si="19"/>
        <v>83.481575603557815</v>
      </c>
      <c r="H6" s="138">
        <f t="shared" si="2"/>
        <v>49288</v>
      </c>
      <c r="I6" s="138">
        <f t="shared" si="3"/>
        <v>6013136</v>
      </c>
      <c r="J6" s="139">
        <f t="shared" si="4"/>
        <v>733602592</v>
      </c>
      <c r="K6" s="140">
        <f t="shared" si="5"/>
        <v>2.086359830674748</v>
      </c>
      <c r="L6" s="140">
        <f t="shared" si="6"/>
        <v>842.8893715925982</v>
      </c>
      <c r="M6" s="140">
        <f t="shared" si="20"/>
        <v>7.2190036816478287</v>
      </c>
      <c r="N6" s="140">
        <f t="shared" si="7"/>
        <v>30.20669364336279</v>
      </c>
      <c r="O6" s="140">
        <f t="shared" si="21"/>
        <v>81.825371022489307</v>
      </c>
      <c r="P6" s="140">
        <f t="shared" si="8"/>
        <v>4.6927411957853531</v>
      </c>
      <c r="Q6" s="140">
        <f t="shared" si="9"/>
        <v>6.7791010264601006</v>
      </c>
      <c r="R6" s="140">
        <f t="shared" si="10"/>
        <v>8.865460857134849</v>
      </c>
      <c r="S6" s="140">
        <f t="shared" si="22"/>
        <v>37.739875561143059</v>
      </c>
      <c r="T6" s="140">
        <f t="shared" si="23"/>
        <v>34.820879734654262</v>
      </c>
      <c r="U6" s="140">
        <f t="shared" si="24"/>
        <v>33.532268856360744</v>
      </c>
      <c r="V6" s="141">
        <f t="shared" si="11"/>
        <v>18890823.882636312</v>
      </c>
      <c r="W6" s="141">
        <f t="shared" si="12"/>
        <v>2304680513.6816301</v>
      </c>
      <c r="X6" s="142">
        <f t="shared" si="13"/>
        <v>1332110799478016</v>
      </c>
      <c r="Y6" s="140">
        <f t="shared" si="14"/>
        <v>107.10157199397689</v>
      </c>
      <c r="Z6" s="140">
        <f t="shared" si="15"/>
        <v>455.10116725317391</v>
      </c>
      <c r="AA6" s="142">
        <f t="shared" si="16"/>
        <v>89499516224</v>
      </c>
      <c r="AB6" s="140">
        <f t="shared" si="17"/>
        <v>10.951820687809597</v>
      </c>
      <c r="AC6" s="140">
        <f t="shared" si="25"/>
        <v>32.806278716748388</v>
      </c>
      <c r="AD6" s="140">
        <f t="shared" si="18"/>
        <v>1556512.0513345599</v>
      </c>
    </row>
    <row r="7" spans="2:30" x14ac:dyDescent="0.3">
      <c r="B7" s="135">
        <f>IF(Diámetro_Medio!B52&lt;Diámetro_Medio!$E$41,Diámetro_Medio!B52,"N.A")</f>
        <v>138</v>
      </c>
      <c r="C7" s="135">
        <f>IF(Diámetro_Medio!B52&lt;Diámetro_Medio!$E$41,(Diámetro_Medio!B52+Diámetro_Medio!$F$44),"N.A")</f>
        <v>170</v>
      </c>
      <c r="D7" s="136">
        <f t="shared" si="0"/>
        <v>154</v>
      </c>
      <c r="E7" s="135">
        <f>IF(B23="N.A","",Diámetro_Medio!E52)</f>
        <v>85</v>
      </c>
      <c r="F7" s="136">
        <f t="shared" si="1"/>
        <v>10.800508259212197</v>
      </c>
      <c r="G7" s="137">
        <f t="shared" si="19"/>
        <v>94.282083862770008</v>
      </c>
      <c r="H7" s="138">
        <f t="shared" si="2"/>
        <v>13090</v>
      </c>
      <c r="I7" s="138">
        <f t="shared" si="3"/>
        <v>2015860</v>
      </c>
      <c r="J7" s="139">
        <f t="shared" si="4"/>
        <v>310442440</v>
      </c>
      <c r="K7" s="140">
        <f t="shared" si="5"/>
        <v>2.1875207208364631</v>
      </c>
      <c r="L7" s="140">
        <f t="shared" si="6"/>
        <v>185.93926127109935</v>
      </c>
      <c r="M7" s="140">
        <f t="shared" si="20"/>
        <v>9.4065244024842922</v>
      </c>
      <c r="N7" s="140">
        <f t="shared" si="7"/>
        <v>39.360002211524112</v>
      </c>
      <c r="O7" s="140">
        <f t="shared" si="21"/>
        <v>93.353010606149837</v>
      </c>
      <c r="P7" s="140">
        <f t="shared" si="8"/>
        <v>4.1169396465507555</v>
      </c>
      <c r="Q7" s="140">
        <f t="shared" si="9"/>
        <v>6.3044603673872182</v>
      </c>
      <c r="R7" s="140">
        <f t="shared" si="10"/>
        <v>8.4919810882236817</v>
      </c>
      <c r="S7" s="140">
        <f t="shared" si="22"/>
        <v>48.637674633505874</v>
      </c>
      <c r="T7" s="140">
        <f t="shared" si="23"/>
        <v>45.042714711540413</v>
      </c>
      <c r="U7" s="140">
        <f t="shared" si="24"/>
        <v>43.455694812287504</v>
      </c>
      <c r="V7" s="141">
        <f t="shared" si="11"/>
        <v>6333010.9666655203</v>
      </c>
      <c r="W7" s="141">
        <f t="shared" si="12"/>
        <v>975283688.86649013</v>
      </c>
      <c r="X7" s="142">
        <f t="shared" si="13"/>
        <v>1133817747684160</v>
      </c>
      <c r="Y7" s="140">
        <f t="shared" si="14"/>
        <v>23.62633561259204</v>
      </c>
      <c r="Z7" s="140">
        <f t="shared" si="15"/>
        <v>91.717711880433654</v>
      </c>
      <c r="AA7" s="142">
        <f t="shared" si="16"/>
        <v>47808135760</v>
      </c>
      <c r="AB7" s="140">
        <f t="shared" si="17"/>
        <v>10.679501809060145</v>
      </c>
      <c r="AC7" s="140">
        <f t="shared" si="25"/>
        <v>42.561584093812129</v>
      </c>
      <c r="AD7" s="140">
        <f t="shared" si="18"/>
        <v>76860.204393291366</v>
      </c>
    </row>
    <row r="8" spans="2:30" x14ac:dyDescent="0.3">
      <c r="B8" s="135">
        <f>IF(Diámetro_Medio!B53&lt;Diámetro_Medio!$E$41,Diámetro_Medio!B53,"N.A")</f>
        <v>170</v>
      </c>
      <c r="C8" s="135">
        <f>IF(Diámetro_Medio!B53&lt;Diámetro_Medio!$E$41,(Diámetro_Medio!B53+Diámetro_Medio!$F$44),"N.A")</f>
        <v>202</v>
      </c>
      <c r="D8" s="136">
        <f t="shared" si="0"/>
        <v>186</v>
      </c>
      <c r="E8" s="135">
        <f>IF(B24="N.A","",Diámetro_Medio!E53)</f>
        <v>13</v>
      </c>
      <c r="F8" s="136">
        <f t="shared" si="1"/>
        <v>1.6518424396442184</v>
      </c>
      <c r="G8" s="137">
        <f t="shared" si="19"/>
        <v>95.933926302414221</v>
      </c>
      <c r="H8" s="138">
        <f t="shared" si="2"/>
        <v>2418</v>
      </c>
      <c r="I8" s="138">
        <f t="shared" si="3"/>
        <v>449748</v>
      </c>
      <c r="J8" s="139">
        <f t="shared" si="4"/>
        <v>83653128</v>
      </c>
      <c r="K8" s="140">
        <f t="shared" si="5"/>
        <v>2.2695129442179165</v>
      </c>
      <c r="L8" s="140">
        <f t="shared" si="6"/>
        <v>29.503668274832915</v>
      </c>
      <c r="M8" s="140">
        <f t="shared" si="20"/>
        <v>11.676037346702209</v>
      </c>
      <c r="N8" s="140">
        <f t="shared" si="7"/>
        <v>48.856393299385218</v>
      </c>
      <c r="O8" s="140">
        <f t="shared" si="21"/>
        <v>95.182143689411234</v>
      </c>
      <c r="P8" s="140">
        <f t="shared" si="8"/>
        <v>3.3834562965247525</v>
      </c>
      <c r="Q8" s="140">
        <f t="shared" si="9"/>
        <v>5.652969240742669</v>
      </c>
      <c r="R8" s="140">
        <f t="shared" si="10"/>
        <v>7.9224821849605842</v>
      </c>
      <c r="S8" s="140">
        <f t="shared" si="22"/>
        <v>57.593896986811387</v>
      </c>
      <c r="T8" s="140">
        <f t="shared" si="23"/>
        <v>54.208244406547834</v>
      </c>
      <c r="U8" s="140">
        <f t="shared" si="24"/>
        <v>52.713624679633718</v>
      </c>
      <c r="V8" s="141">
        <f t="shared" si="11"/>
        <v>1412925.0127667023</v>
      </c>
      <c r="W8" s="141">
        <f t="shared" si="12"/>
        <v>262804052.37460661</v>
      </c>
      <c r="X8" s="142">
        <f t="shared" si="13"/>
        <v>538295832629568</v>
      </c>
      <c r="Y8" s="140">
        <f t="shared" si="14"/>
        <v>3.7488777985810562</v>
      </c>
      <c r="Z8" s="140">
        <f t="shared" si="15"/>
        <v>13.086692300443149</v>
      </c>
      <c r="AA8" s="142">
        <f t="shared" si="16"/>
        <v>15559481808</v>
      </c>
      <c r="AB8" s="140">
        <f t="shared" si="17"/>
        <v>10.191995129178501</v>
      </c>
      <c r="AC8" s="140">
        <f t="shared" si="25"/>
        <v>51.87157126964955</v>
      </c>
      <c r="AD8" s="140">
        <f t="shared" si="18"/>
        <v>48.396337287240414</v>
      </c>
    </row>
    <row r="9" spans="2:30" x14ac:dyDescent="0.3">
      <c r="B9" s="135">
        <f>IF(Diámetro_Medio!B54&lt;Diámetro_Medio!$E$41,Diámetro_Medio!B54,"N.A")</f>
        <v>202</v>
      </c>
      <c r="C9" s="135">
        <f>IF(Diámetro_Medio!B54&lt;Diámetro_Medio!$E$41,(Diámetro_Medio!B54+Diámetro_Medio!$F$44),"N.A")</f>
        <v>234</v>
      </c>
      <c r="D9" s="136">
        <f t="shared" si="0"/>
        <v>218</v>
      </c>
      <c r="E9" s="135">
        <f>IF(B25="N.A","",Diámetro_Medio!E54)</f>
        <v>7</v>
      </c>
      <c r="F9" s="136">
        <f t="shared" si="1"/>
        <v>0.88945362134688688</v>
      </c>
      <c r="G9" s="137">
        <f t="shared" si="19"/>
        <v>96.823379923761109</v>
      </c>
      <c r="H9" s="138">
        <f t="shared" si="2"/>
        <v>1526</v>
      </c>
      <c r="I9" s="138">
        <f t="shared" si="3"/>
        <v>332668</v>
      </c>
      <c r="J9" s="139">
        <f t="shared" si="4"/>
        <v>72521624</v>
      </c>
      <c r="K9" s="140">
        <f t="shared" si="5"/>
        <v>2.3384564936046046</v>
      </c>
      <c r="L9" s="140">
        <f t="shared" si="6"/>
        <v>16.369195455232234</v>
      </c>
      <c r="M9" s="140">
        <f t="shared" si="20"/>
        <v>14.014493840306814</v>
      </c>
      <c r="N9" s="140">
        <f t="shared" si="7"/>
        <v>58.641266948947184</v>
      </c>
      <c r="O9" s="140">
        <f t="shared" si="21"/>
        <v>96.196981460586898</v>
      </c>
      <c r="P9" s="140">
        <f t="shared" si="8"/>
        <v>3.1835545336188615</v>
      </c>
      <c r="Q9" s="140">
        <f t="shared" si="9"/>
        <v>5.5220110272234662</v>
      </c>
      <c r="R9" s="140">
        <f t="shared" si="10"/>
        <v>7.8604675208280712</v>
      </c>
      <c r="S9" s="140">
        <f t="shared" si="22"/>
        <v>66.020966757522046</v>
      </c>
      <c r="T9" s="140">
        <f t="shared" si="23"/>
        <v>63.161442963051186</v>
      </c>
      <c r="U9" s="140">
        <f t="shared" si="24"/>
        <v>61.899086424252474</v>
      </c>
      <c r="V9" s="141">
        <f t="shared" si="11"/>
        <v>1045107.3448844093</v>
      </c>
      <c r="W9" s="141">
        <f t="shared" si="12"/>
        <v>227833401.18480122</v>
      </c>
      <c r="X9" s="142">
        <f t="shared" si="13"/>
        <v>751340849656768</v>
      </c>
      <c r="Y9" s="140">
        <f t="shared" si="14"/>
        <v>2.0799485965987587</v>
      </c>
      <c r="Z9" s="140">
        <f t="shared" si="15"/>
        <v>6.9915213018801143</v>
      </c>
      <c r="AA9" s="142">
        <f t="shared" si="16"/>
        <v>15809714032</v>
      </c>
      <c r="AB9" s="140">
        <f t="shared" si="17"/>
        <v>10.198924014432675</v>
      </c>
      <c r="AC9" s="140">
        <f t="shared" si="25"/>
        <v>61.187887709977545</v>
      </c>
      <c r="AD9" s="140">
        <f t="shared" si="18"/>
        <v>8058.4552412509529</v>
      </c>
    </row>
    <row r="10" spans="2:30" x14ac:dyDescent="0.3">
      <c r="B10" s="135">
        <f>IF(Diámetro_Medio!B55&lt;Diámetro_Medio!$E$41,Diámetro_Medio!B55,"N.A")</f>
        <v>234</v>
      </c>
      <c r="C10" s="135">
        <f>IF(Diámetro_Medio!B55&lt;Diámetro_Medio!$E$41,(Diámetro_Medio!B55+Diámetro_Medio!$F$44),"N.A")</f>
        <v>266</v>
      </c>
      <c r="D10" s="136">
        <f t="shared" si="0"/>
        <v>250</v>
      </c>
      <c r="E10" s="135">
        <f>IF(B26="N.A","",Diámetro_Medio!E55)</f>
        <v>8</v>
      </c>
      <c r="F10" s="136">
        <f t="shared" si="1"/>
        <v>1.0165184243964422</v>
      </c>
      <c r="G10" s="137">
        <f t="shared" si="19"/>
        <v>97.839898348157547</v>
      </c>
      <c r="H10" s="138">
        <f t="shared" si="2"/>
        <v>2000</v>
      </c>
      <c r="I10" s="138">
        <f t="shared" si="3"/>
        <v>500000</v>
      </c>
      <c r="J10" s="139">
        <f t="shared" si="4"/>
        <v>125000000</v>
      </c>
      <c r="K10" s="140">
        <f t="shared" si="5"/>
        <v>2.397940008672037</v>
      </c>
      <c r="L10" s="140">
        <f t="shared" si="6"/>
        <v>19.183520069376296</v>
      </c>
      <c r="M10" s="140">
        <f t="shared" si="20"/>
        <v>16.41243384897885</v>
      </c>
      <c r="N10" s="140">
        <f t="shared" si="7"/>
        <v>68.67503925484867</v>
      </c>
      <c r="O10" s="140">
        <f t="shared" si="21"/>
        <v>97.386298357911045</v>
      </c>
      <c r="P10" s="140">
        <f t="shared" si="8"/>
        <v>3.3010299956639808</v>
      </c>
      <c r="Q10" s="140">
        <f t="shared" si="9"/>
        <v>5.6989700043360179</v>
      </c>
      <c r="R10" s="140">
        <f t="shared" si="10"/>
        <v>8.0969100130080562</v>
      </c>
      <c r="S10" s="140">
        <f t="shared" si="22"/>
        <v>74.759001490367439</v>
      </c>
      <c r="T10" s="140">
        <f t="shared" si="23"/>
        <v>72.401556712340934</v>
      </c>
      <c r="U10" s="140">
        <f t="shared" si="24"/>
        <v>71.360846424791347</v>
      </c>
      <c r="V10" s="141">
        <f t="shared" si="11"/>
        <v>1570796.3267948965</v>
      </c>
      <c r="W10" s="141">
        <f t="shared" si="12"/>
        <v>392699081.69872415</v>
      </c>
      <c r="X10" s="142">
        <f t="shared" si="13"/>
        <v>1953125000000000</v>
      </c>
      <c r="Y10" s="140">
        <f t="shared" si="14"/>
        <v>2.43755019941249</v>
      </c>
      <c r="Z10" s="140">
        <f t="shared" si="15"/>
        <v>8.2306582089027263</v>
      </c>
      <c r="AA10" s="142">
        <f t="shared" si="16"/>
        <v>31250000000</v>
      </c>
      <c r="AB10" s="140">
        <f t="shared" si="17"/>
        <v>10.494850021680094</v>
      </c>
      <c r="AC10" s="140">
        <f t="shared" si="25"/>
        <v>70.774520932991464</v>
      </c>
      <c r="AD10" s="140">
        <f t="shared" si="18"/>
        <v>34773.543904308928</v>
      </c>
    </row>
    <row r="11" spans="2:30" x14ac:dyDescent="0.3">
      <c r="B11" s="135">
        <f>IF(Diámetro_Medio!B56&lt;Diámetro_Medio!$E$41,Diámetro_Medio!B56,"N.A")</f>
        <v>266</v>
      </c>
      <c r="C11" s="135">
        <f>IF(Diámetro_Medio!B56&lt;Diámetro_Medio!$E$41,(Diámetro_Medio!B56+Diámetro_Medio!$F$44),"N.A")</f>
        <v>298</v>
      </c>
      <c r="D11" s="136">
        <f t="shared" si="0"/>
        <v>282</v>
      </c>
      <c r="E11" s="135">
        <f>IF(B27="N.A","",Diámetro_Medio!E56)</f>
        <v>8</v>
      </c>
      <c r="F11" s="136">
        <f t="shared" si="1"/>
        <v>1.0165184243964422</v>
      </c>
      <c r="G11" s="137">
        <f t="shared" si="19"/>
        <v>98.856416772553985</v>
      </c>
      <c r="H11" s="138">
        <f t="shared" si="2"/>
        <v>2256</v>
      </c>
      <c r="I11" s="138">
        <f t="shared" si="3"/>
        <v>636192</v>
      </c>
      <c r="J11" s="139">
        <f t="shared" si="4"/>
        <v>179406144</v>
      </c>
      <c r="K11" s="140">
        <f t="shared" si="5"/>
        <v>2.4502491083193609</v>
      </c>
      <c r="L11" s="140">
        <f t="shared" si="6"/>
        <v>19.601992866554887</v>
      </c>
      <c r="M11" s="140">
        <f t="shared" si="20"/>
        <v>18.862682957298212</v>
      </c>
      <c r="N11" s="140">
        <f t="shared" si="7"/>
        <v>78.92769009544655</v>
      </c>
      <c r="O11" s="140">
        <f t="shared" si="21"/>
        <v>98.601559230426147</v>
      </c>
      <c r="P11" s="140">
        <f t="shared" si="8"/>
        <v>3.3533390953113043</v>
      </c>
      <c r="Q11" s="140">
        <f t="shared" si="9"/>
        <v>5.8035882036306656</v>
      </c>
      <c r="R11" s="140">
        <f t="shared" si="10"/>
        <v>8.2538373119500257</v>
      </c>
      <c r="S11" s="140">
        <f t="shared" si="22"/>
        <v>83.63550171130673</v>
      </c>
      <c r="T11" s="140">
        <f t="shared" si="23"/>
        <v>81.811294807958689</v>
      </c>
      <c r="U11" s="140">
        <f t="shared" si="24"/>
        <v>81.005986064937971</v>
      </c>
      <c r="V11" s="141">
        <f t="shared" si="11"/>
        <v>1998656.1134725977</v>
      </c>
      <c r="W11" s="141">
        <f t="shared" si="12"/>
        <v>563621023.99927258</v>
      </c>
      <c r="X11" s="142">
        <f t="shared" si="13"/>
        <v>4023320563118592</v>
      </c>
      <c r="Y11" s="140">
        <f t="shared" si="14"/>
        <v>2.4907233629675845</v>
      </c>
      <c r="Z11" s="140">
        <f t="shared" si="15"/>
        <v>8.3901776995680066</v>
      </c>
      <c r="AA11" s="142">
        <f t="shared" si="16"/>
        <v>50592532608</v>
      </c>
      <c r="AB11" s="140">
        <f t="shared" si="17"/>
        <v>10.704086420269388</v>
      </c>
      <c r="AC11" s="140">
        <f t="shared" si="25"/>
        <v>80.552283386631473</v>
      </c>
      <c r="AD11" s="140">
        <f t="shared" si="18"/>
        <v>76721.424675759627</v>
      </c>
    </row>
    <row r="12" spans="2:30" x14ac:dyDescent="0.3">
      <c r="B12" s="135">
        <f>IF(Diámetro_Medio!B57&lt;Diámetro_Medio!$E$41,Diámetro_Medio!B57,"N.A")</f>
        <v>298</v>
      </c>
      <c r="C12" s="135">
        <f>IF(Diámetro_Medio!B57&lt;Diámetro_Medio!$E$41,(Diámetro_Medio!B57+Diámetro_Medio!$F$44),"N.A")</f>
        <v>330</v>
      </c>
      <c r="D12" s="136">
        <f t="shared" si="0"/>
        <v>314</v>
      </c>
      <c r="E12" s="135">
        <f>IF(B28="N.A","",Diámetro_Medio!E57)</f>
        <v>7</v>
      </c>
      <c r="F12" s="136">
        <f t="shared" si="1"/>
        <v>0.88945362134688688</v>
      </c>
      <c r="G12" s="137">
        <f t="shared" si="19"/>
        <v>99.745870393900873</v>
      </c>
      <c r="H12" s="138">
        <f t="shared" si="2"/>
        <v>2198</v>
      </c>
      <c r="I12" s="138">
        <f t="shared" si="3"/>
        <v>690172</v>
      </c>
      <c r="J12" s="139">
        <f t="shared" si="4"/>
        <v>216714008</v>
      </c>
      <c r="K12" s="140">
        <f t="shared" si="5"/>
        <v>2.4969296480732144</v>
      </c>
      <c r="L12" s="140">
        <f t="shared" si="6"/>
        <v>17.478507536512502</v>
      </c>
      <c r="M12" s="140">
        <f t="shared" si="20"/>
        <v>21.359612605371424</v>
      </c>
      <c r="N12" s="140">
        <f t="shared" si="7"/>
        <v>89.375667718746612</v>
      </c>
      <c r="O12" s="140">
        <f t="shared" si="21"/>
        <v>99.68517080317217</v>
      </c>
      <c r="P12" s="140">
        <f t="shared" si="8"/>
        <v>3.3420276880874713</v>
      </c>
      <c r="Q12" s="140">
        <f t="shared" si="9"/>
        <v>5.8389573361606857</v>
      </c>
      <c r="R12" s="140">
        <f t="shared" si="10"/>
        <v>8.3358869842339001</v>
      </c>
      <c r="S12" s="140">
        <f t="shared" si="22"/>
        <v>92.482059923439962</v>
      </c>
      <c r="T12" s="140">
        <f t="shared" si="23"/>
        <v>91.278379197300126</v>
      </c>
      <c r="U12" s="140">
        <f t="shared" si="24"/>
        <v>90.747006023135015</v>
      </c>
      <c r="V12" s="141">
        <f t="shared" si="11"/>
        <v>2168239.2849133746</v>
      </c>
      <c r="W12" s="141">
        <f t="shared" si="12"/>
        <v>680827135.46279967</v>
      </c>
      <c r="X12" s="142">
        <f t="shared" si="13"/>
        <v>6709280180489152</v>
      </c>
      <c r="Y12" s="140">
        <f t="shared" si="14"/>
        <v>2.2209031177271283</v>
      </c>
      <c r="Z12" s="140">
        <f t="shared" si="15"/>
        <v>7.4143848652652222</v>
      </c>
      <c r="AA12" s="142">
        <f t="shared" si="16"/>
        <v>68048198512</v>
      </c>
      <c r="AB12" s="140">
        <f t="shared" si="17"/>
        <v>10.832816632307116</v>
      </c>
      <c r="AC12" s="140">
        <f t="shared" si="25"/>
        <v>90.447635832027174</v>
      </c>
      <c r="AD12" s="140">
        <f t="shared" si="18"/>
        <v>118171.64226630903</v>
      </c>
    </row>
    <row r="13" spans="2:30" x14ac:dyDescent="0.3">
      <c r="B13" s="135">
        <f>IF(Diámetro_Medio!B58&lt;Diámetro_Medio!$E$41,Diámetro_Medio!B58,"N.A")</f>
        <v>330</v>
      </c>
      <c r="C13" s="135">
        <f>IF(Diámetro_Medio!B58&lt;Diámetro_Medio!$E$41,(Diámetro_Medio!B58+Diámetro_Medio!$F$44),"N.A")</f>
        <v>362</v>
      </c>
      <c r="D13" s="136">
        <f t="shared" si="0"/>
        <v>346</v>
      </c>
      <c r="E13" s="135">
        <f>IF(B29="N.A","",Diámetro_Medio!E58)</f>
        <v>2</v>
      </c>
      <c r="F13" s="136">
        <f t="shared" si="1"/>
        <v>0.25412960609911056</v>
      </c>
      <c r="G13" s="137">
        <f t="shared" si="19"/>
        <v>99.999999999999986</v>
      </c>
      <c r="H13" s="138">
        <f t="shared" si="2"/>
        <v>692</v>
      </c>
      <c r="I13" s="138">
        <f t="shared" si="3"/>
        <v>239432</v>
      </c>
      <c r="J13" s="139">
        <f t="shared" si="4"/>
        <v>82843472</v>
      </c>
      <c r="K13" s="140">
        <f t="shared" si="5"/>
        <v>2.5390760987927767</v>
      </c>
      <c r="L13" s="140">
        <f t="shared" si="6"/>
        <v>5.0781521975855535</v>
      </c>
      <c r="M13" s="140">
        <f t="shared" si="20"/>
        <v>23.898688704164201</v>
      </c>
      <c r="N13" s="140">
        <f t="shared" si="7"/>
        <v>100</v>
      </c>
      <c r="O13" s="140">
        <f t="shared" si="21"/>
        <v>100</v>
      </c>
      <c r="P13" s="140">
        <f t="shared" si="8"/>
        <v>2.8401060944567575</v>
      </c>
      <c r="Q13" s="140">
        <f t="shared" si="9"/>
        <v>5.3791821932495338</v>
      </c>
      <c r="R13" s="140">
        <f t="shared" si="10"/>
        <v>7.9182582920423101</v>
      </c>
      <c r="S13" s="140">
        <f t="shared" si="22"/>
        <v>100</v>
      </c>
      <c r="T13" s="140">
        <f t="shared" si="23"/>
        <v>100</v>
      </c>
      <c r="U13" s="140">
        <f t="shared" si="24"/>
        <v>99.999999999999986</v>
      </c>
      <c r="V13" s="141">
        <f t="shared" si="11"/>
        <v>752197.81223431136</v>
      </c>
      <c r="W13" s="141">
        <f t="shared" si="12"/>
        <v>260260443.03307173</v>
      </c>
      <c r="X13" s="142">
        <f t="shared" si="13"/>
        <v>3431520426507392</v>
      </c>
      <c r="Y13" s="140">
        <f t="shared" si="14"/>
        <v>0.64525440884187468</v>
      </c>
      <c r="Z13" s="140">
        <f t="shared" si="15"/>
        <v>2.0122638607477281</v>
      </c>
      <c r="AA13" s="142">
        <f t="shared" si="16"/>
        <v>28663841312</v>
      </c>
      <c r="AB13" s="140">
        <f t="shared" si="17"/>
        <v>10.457334390835088</v>
      </c>
      <c r="AC13" s="140">
        <f t="shared" si="25"/>
        <v>100</v>
      </c>
      <c r="AD13" s="140">
        <f t="shared" si="18"/>
        <v>52442.296554665256</v>
      </c>
    </row>
    <row r="14" spans="2:30" x14ac:dyDescent="0.3">
      <c r="B14" s="143" t="str">
        <f>IF(Diámetro_Medio!B59&lt;Diámetro_Medio!$E$41,Diámetro_Medio!B59,"N.A")</f>
        <v>N.A</v>
      </c>
      <c r="C14" s="143" t="str">
        <f>IF(Diámetro_Medio!B59&lt;Diámetro_Medio!$E$41,(Diámetro_Medio!B59+Diámetro_Medio!$F$44),"N.A")</f>
        <v>N.A</v>
      </c>
      <c r="D14" s="144" t="str">
        <f t="shared" si="0"/>
        <v/>
      </c>
      <c r="E14" s="143" t="str">
        <f>IF(B30="N.A","",Diámetro_Medio!E59)</f>
        <v/>
      </c>
      <c r="F14" s="144" t="str">
        <f t="shared" si="1"/>
        <v/>
      </c>
      <c r="G14" s="137" t="str">
        <f t="shared" si="19"/>
        <v/>
      </c>
      <c r="H14" s="145" t="str">
        <f t="shared" si="2"/>
        <v/>
      </c>
      <c r="I14" s="145" t="str">
        <f t="shared" si="3"/>
        <v/>
      </c>
      <c r="J14" s="146" t="str">
        <f t="shared" si="4"/>
        <v/>
      </c>
      <c r="K14" s="147" t="str">
        <f t="shared" si="5"/>
        <v/>
      </c>
      <c r="L14" s="147" t="str">
        <f t="shared" si="6"/>
        <v/>
      </c>
      <c r="M14" s="147" t="str">
        <f t="shared" si="20"/>
        <v/>
      </c>
      <c r="N14" s="147" t="str">
        <f t="shared" si="7"/>
        <v/>
      </c>
      <c r="O14" s="147" t="str">
        <f t="shared" si="21"/>
        <v/>
      </c>
      <c r="P14" s="147" t="str">
        <f t="shared" si="8"/>
        <v/>
      </c>
      <c r="Q14" s="147" t="str">
        <f t="shared" si="9"/>
        <v/>
      </c>
      <c r="R14" s="147" t="str">
        <f t="shared" si="10"/>
        <v/>
      </c>
      <c r="S14" s="147" t="str">
        <f t="shared" si="22"/>
        <v/>
      </c>
      <c r="T14" s="147" t="str">
        <f t="shared" si="23"/>
        <v/>
      </c>
      <c r="U14" s="147" t="str">
        <f t="shared" si="24"/>
        <v/>
      </c>
      <c r="V14" s="148" t="str">
        <f t="shared" si="11"/>
        <v/>
      </c>
      <c r="W14" s="148" t="str">
        <f t="shared" si="12"/>
        <v/>
      </c>
      <c r="X14" s="149" t="str">
        <f t="shared" si="13"/>
        <v/>
      </c>
      <c r="Y14" s="147" t="str">
        <f t="shared" si="14"/>
        <v/>
      </c>
      <c r="Z14" s="147" t="str">
        <f t="shared" si="15"/>
        <v/>
      </c>
      <c r="AA14" s="149" t="str">
        <f t="shared" si="16"/>
        <v/>
      </c>
      <c r="AB14" s="147" t="str">
        <f t="shared" si="17"/>
        <v/>
      </c>
      <c r="AC14" s="147" t="str">
        <f t="shared" si="25"/>
        <v/>
      </c>
      <c r="AD14" s="147" t="str">
        <f t="shared" si="18"/>
        <v/>
      </c>
    </row>
    <row r="15" spans="2:30" x14ac:dyDescent="0.3">
      <c r="B15" s="407" t="s">
        <v>18</v>
      </c>
      <c r="C15" s="410"/>
      <c r="D15" s="150">
        <f>SUM(D3:D11)/9</f>
        <v>154</v>
      </c>
      <c r="E15" s="151">
        <f>SUM(E3:E14)</f>
        <v>787</v>
      </c>
      <c r="F15" s="150">
        <f>SUM(F3:F14)</f>
        <v>99.999999999999986</v>
      </c>
      <c r="G15" s="150">
        <f>MAX(G3:G14)</f>
        <v>99.999999999999986</v>
      </c>
      <c r="H15" s="152">
        <f>SUM(H3:H14)</f>
        <v>94126</v>
      </c>
      <c r="I15" s="152">
        <f>SUM(I3:I14)</f>
        <v>12677420</v>
      </c>
      <c r="J15" s="153">
        <f>SUM(J3:J14)</f>
        <v>1964430712</v>
      </c>
      <c r="K15" s="154">
        <f>SUM(K3:K14)</f>
        <v>23.898688704164201</v>
      </c>
      <c r="L15" s="154">
        <f>SUM(L3:L14)</f>
        <v>1612.986422082912</v>
      </c>
      <c r="M15" s="154">
        <f>IF(M14="",IF(M13="",IF(M12="",IF(M11="",IF(M10="",IF(M9="",IF(M8="",IF(M7="",M6,M7),M8),M9),M10),M11),M12),M13),M14)</f>
        <v>23.898688704164201</v>
      </c>
      <c r="N15" s="155">
        <f>IF(N14="",IF(N13="",IF(N12="",IF(N11="",IF(N10="",IF(N9="",IF(N8="",IF(N7="",N6,N7),N8),N9),N10),N11),N12),N13),N14)</f>
        <v>100</v>
      </c>
      <c r="O15" s="155">
        <f>IF(O14="",IF(O13="",IF(O12="",IF(O11="",IF(O10="",IF(O9="",IF(O8="",IF(O7="",O6,O7),O8),O9),O10),O11),O12),O13),O14)</f>
        <v>100</v>
      </c>
      <c r="P15" s="154">
        <f>SUM(P3:P14)</f>
        <v>37.777716575739156</v>
      </c>
      <c r="Q15" s="154">
        <f>SUM(Q3:Q14)</f>
        <v>61.676405279903349</v>
      </c>
      <c r="R15" s="154">
        <f>SUM(R3:R14)</f>
        <v>85.575093984067564</v>
      </c>
      <c r="S15" s="156">
        <f>IF(S14="",IF(S13="",IF(S12="",IF(S11="",IF(S10="",IF(S9="",IF(S8="",IF(S7="",S6,S7),S8),S9),S10),S11),S12),S13),S14)</f>
        <v>100</v>
      </c>
      <c r="T15" s="156">
        <f>IF(T14="",IF(T13="",IF(T12="",IF(T11="",IF(T10="",IF(T9="",IF(T8="",IF(T7="",T6,T7),T8),T9),T10),T11),T12),T13),T14)</f>
        <v>100</v>
      </c>
      <c r="U15" s="156">
        <f>IF(U14="",IF(U13="",IF(U12="",IF(U11="",IF(U10="",IF(U9="",IF(U8="",IF(U7="",U6,U7),U8),U9),U10),U11),U12),U13),U14)</f>
        <v>99.999999999999986</v>
      </c>
      <c r="V15" s="157">
        <f t="shared" ref="V15:AB15" si="26">SUM(V3:V14)</f>
        <v>39827289.538472317</v>
      </c>
      <c r="W15" s="158">
        <f t="shared" si="26"/>
        <v>6171441093.3053665</v>
      </c>
      <c r="X15" s="159">
        <f t="shared" si="26"/>
        <v>1.998882738872288E+16</v>
      </c>
      <c r="Y15" s="154">
        <f t="shared" si="26"/>
        <v>204.95380204357201</v>
      </c>
      <c r="Z15" s="154">
        <f t="shared" si="26"/>
        <v>845.70851975127039</v>
      </c>
      <c r="AA15" s="159">
        <f t="shared" si="26"/>
        <v>361593832496</v>
      </c>
      <c r="AB15" s="154">
        <f t="shared" si="26"/>
        <v>109.47378268823176</v>
      </c>
      <c r="AC15" s="155">
        <f>IF(AC14="",IF(AC13="",IF(AC12="",IF(AC11="",IF(AC10="",IF(AC9="",IF(AC8="",IF(AC7="",AC6,AC7),AC8),AC9),AC10),AC11),AC12),AC13),AC14)</f>
        <v>100</v>
      </c>
      <c r="AD15" s="157">
        <f>SUM(AD3:AD14)</f>
        <v>4690878.6773310918</v>
      </c>
    </row>
    <row r="16" spans="2:30" x14ac:dyDescent="0.3">
      <c r="B16" s="160"/>
      <c r="C16" s="160"/>
      <c r="D16" s="161"/>
      <c r="E16" s="162"/>
      <c r="F16" s="161"/>
      <c r="G16" s="161"/>
      <c r="H16" s="163"/>
      <c r="I16" s="163"/>
      <c r="J16" s="164"/>
      <c r="K16" s="165"/>
      <c r="L16" s="165"/>
      <c r="M16" s="165"/>
      <c r="N16" s="166"/>
      <c r="O16" s="166"/>
      <c r="P16" s="165"/>
      <c r="Q16" s="165"/>
      <c r="R16" s="165"/>
      <c r="S16" s="167"/>
      <c r="T16" s="167"/>
      <c r="U16" s="167"/>
      <c r="V16" s="168"/>
      <c r="W16" s="169"/>
      <c r="X16" s="170"/>
      <c r="Y16" s="165"/>
      <c r="Z16" s="165"/>
      <c r="AA16" s="170"/>
      <c r="AB16" s="165"/>
      <c r="AC16" s="166"/>
      <c r="AD16" s="168"/>
    </row>
    <row r="17" spans="2:30" s="174" customFormat="1" x14ac:dyDescent="0.3">
      <c r="B17" s="315" t="s">
        <v>138</v>
      </c>
      <c r="C17" s="316"/>
      <c r="D17" s="316"/>
      <c r="E17" s="316"/>
      <c r="F17" s="316"/>
      <c r="G17" s="316"/>
      <c r="H17" s="316"/>
      <c r="I17" s="316"/>
      <c r="J17" s="316"/>
      <c r="K17" s="316"/>
      <c r="L17" s="171"/>
      <c r="M17" s="171"/>
      <c r="N17" s="167"/>
      <c r="O17" s="167"/>
      <c r="P17" s="171"/>
      <c r="Q17" s="171"/>
      <c r="R17" s="171"/>
      <c r="S17" s="167"/>
      <c r="T17" s="167"/>
      <c r="U17" s="167"/>
      <c r="V17" s="172"/>
      <c r="W17" s="173"/>
      <c r="X17" s="160"/>
      <c r="Y17" s="171"/>
      <c r="Z17" s="171"/>
      <c r="AA17" s="160"/>
      <c r="AB17" s="171"/>
      <c r="AC17" s="167"/>
      <c r="AD17" s="172"/>
    </row>
    <row r="18" spans="2:30" ht="27" customHeight="1" x14ac:dyDescent="0.3">
      <c r="B18" s="406" t="s">
        <v>8</v>
      </c>
      <c r="C18" s="406"/>
      <c r="D18" s="175" t="s">
        <v>128</v>
      </c>
      <c r="E18" s="176" t="s">
        <v>129</v>
      </c>
      <c r="F18" s="177"/>
      <c r="G18" s="178"/>
      <c r="H18" s="179"/>
      <c r="I18" s="180"/>
      <c r="J18" s="181"/>
      <c r="K18" s="182" t="s">
        <v>108</v>
      </c>
      <c r="L18" s="183"/>
      <c r="M18" s="184"/>
      <c r="N18" s="161"/>
      <c r="O18" s="161"/>
      <c r="P18" s="184"/>
      <c r="Q18" s="184"/>
      <c r="R18" s="184"/>
      <c r="S18" s="161"/>
      <c r="T18" s="161"/>
      <c r="U18" s="161"/>
      <c r="V18" s="185"/>
      <c r="W18" s="186"/>
      <c r="X18" s="187"/>
      <c r="Y18" s="184"/>
      <c r="Z18" s="184"/>
      <c r="AA18" s="187"/>
      <c r="AB18" s="184"/>
      <c r="AC18" s="161"/>
      <c r="AD18" s="185"/>
    </row>
    <row r="19" spans="2:30" x14ac:dyDescent="0.3">
      <c r="B19" s="188">
        <f>IF(Diámetro_Medio!B48&lt;Diámetro_Medio!$E$41,Diámetro_Medio!B48,"N.A")</f>
        <v>10</v>
      </c>
      <c r="C19" s="188">
        <f>IF(Diámetro_Medio!B48&lt;Diámetro_Medio!$E$41,(Diámetro_Medio!B48+Diámetro_Medio!$F$44),"N.A")</f>
        <v>42</v>
      </c>
      <c r="D19" s="189">
        <f>IF(B19="N.A","",(B19+C19)/2)</f>
        <v>26</v>
      </c>
      <c r="E19" s="190">
        <f>IF(B19="N.A","",Diámetro_Medio!E48)</f>
        <v>31</v>
      </c>
      <c r="F19" s="189">
        <f>IF(B19="N.A","",(E19*D19))</f>
        <v>806</v>
      </c>
      <c r="G19" s="191">
        <f>IF(B19="N.A","",(E19*(D19^2)))</f>
        <v>20956</v>
      </c>
      <c r="H19" s="192">
        <f>IF(B19="N.A","",(E19*(D19^3)))</f>
        <v>544856</v>
      </c>
      <c r="I19" s="190">
        <f>IF(B19="N.A","",(D19^4)*E19)</f>
        <v>14166256</v>
      </c>
      <c r="J19" s="193">
        <f>IF(B19="N.A","",(D19^6)*E19)</f>
        <v>9576389056</v>
      </c>
      <c r="K19" s="191">
        <f>AC3</f>
        <v>6.5323905962795346</v>
      </c>
      <c r="L19" s="184"/>
      <c r="M19" s="184"/>
      <c r="N19" s="161"/>
      <c r="O19" s="161"/>
      <c r="P19" s="184"/>
      <c r="Q19" s="184"/>
      <c r="R19" s="184"/>
      <c r="S19" s="161"/>
      <c r="T19" s="161"/>
      <c r="U19" s="161"/>
      <c r="V19" s="185"/>
      <c r="W19" s="186"/>
      <c r="X19" s="187"/>
      <c r="Y19" s="184"/>
      <c r="Z19" s="184"/>
      <c r="AA19" s="187"/>
      <c r="AB19" s="184"/>
      <c r="AC19" s="161"/>
      <c r="AD19" s="185"/>
    </row>
    <row r="20" spans="2:30" x14ac:dyDescent="0.3">
      <c r="B20" s="194">
        <f>IF(Diámetro_Medio!B49&lt;Diámetro_Medio!$E$41,Diámetro_Medio!B49,"N.A")</f>
        <v>42</v>
      </c>
      <c r="C20" s="194">
        <f>IF(Diámetro_Medio!B49&lt;Diámetro_Medio!$E$41,(Diámetro_Medio!B49+Diámetro_Medio!$F$44),"N.A")</f>
        <v>74</v>
      </c>
      <c r="D20" s="195">
        <f t="shared" ref="D20:D30" si="27">IF(B20="N.A","",(B20+C20)/2)</f>
        <v>58</v>
      </c>
      <c r="E20" s="196">
        <f>IF(B20="N.A","",Diámetro_Medio!E49)</f>
        <v>4</v>
      </c>
      <c r="F20" s="195">
        <f t="shared" ref="F20:F30" si="28">IF(B20="N.A","",(E20*D20))</f>
        <v>232</v>
      </c>
      <c r="G20" s="197">
        <f t="shared" ref="G20:G30" si="29">IF(B20="N.A","",(E20*(D20^2)))</f>
        <v>13456</v>
      </c>
      <c r="H20" s="193">
        <f t="shared" ref="H20:H30" si="30">IF(B20="N.A","",(E20*(D20^3)))</f>
        <v>780448</v>
      </c>
      <c r="I20" s="196">
        <f t="shared" ref="I20:I30" si="31">IF(B20="N.A","",(D20^4)*E20)</f>
        <v>45265984</v>
      </c>
      <c r="J20" s="193">
        <f t="shared" ref="J20:J30" si="32">IF(B20="N.A","",(D20^6)*E20)</f>
        <v>152274770176</v>
      </c>
      <c r="K20" s="197">
        <f t="shared" ref="K20:K31" si="33">AC4</f>
        <v>13.525637543251701</v>
      </c>
      <c r="L20" s="184"/>
      <c r="M20" s="184"/>
      <c r="N20" s="161"/>
      <c r="O20" s="161"/>
      <c r="P20" s="184"/>
      <c r="Q20" s="184"/>
      <c r="R20" s="184"/>
      <c r="S20" s="161"/>
      <c r="T20" s="161"/>
      <c r="U20" s="161"/>
      <c r="V20" s="185"/>
      <c r="W20" s="186"/>
      <c r="X20" s="187"/>
      <c r="Y20" s="184"/>
      <c r="Z20" s="184"/>
      <c r="AA20" s="187"/>
      <c r="AB20" s="184"/>
      <c r="AC20" s="161"/>
      <c r="AD20" s="185"/>
    </row>
    <row r="21" spans="2:30" x14ac:dyDescent="0.3">
      <c r="B21" s="194">
        <f>IF(Diámetro_Medio!B50&lt;Diámetro_Medio!$E$41,Diámetro_Medio!B50,"N.A")</f>
        <v>74</v>
      </c>
      <c r="C21" s="194">
        <f>IF(Diámetro_Medio!B50&lt;Diámetro_Medio!$E$41,(Diámetro_Medio!B50+Diámetro_Medio!$F$44),"N.A")</f>
        <v>106</v>
      </c>
      <c r="D21" s="195">
        <f t="shared" si="27"/>
        <v>90</v>
      </c>
      <c r="E21" s="196">
        <f>IF(B21="N.A","",Diámetro_Medio!E50)</f>
        <v>218</v>
      </c>
      <c r="F21" s="195">
        <f t="shared" si="28"/>
        <v>19620</v>
      </c>
      <c r="G21" s="197">
        <f t="shared" si="29"/>
        <v>1765800</v>
      </c>
      <c r="H21" s="193">
        <f t="shared" si="30"/>
        <v>158922000</v>
      </c>
      <c r="I21" s="196">
        <f t="shared" si="31"/>
        <v>14302980000</v>
      </c>
      <c r="J21" s="193">
        <f t="shared" si="32"/>
        <v>115854138000000</v>
      </c>
      <c r="K21" s="197">
        <f t="shared" si="33"/>
        <v>22.802220741516937</v>
      </c>
      <c r="L21" s="184"/>
      <c r="M21" s="184"/>
      <c r="N21" s="161"/>
      <c r="O21" s="161"/>
      <c r="P21" s="184"/>
      <c r="Q21" s="184"/>
      <c r="R21" s="184"/>
      <c r="S21" s="161"/>
      <c r="T21" s="161"/>
      <c r="U21" s="161"/>
      <c r="V21" s="185"/>
      <c r="W21" s="186"/>
      <c r="X21" s="187"/>
      <c r="Y21" s="184"/>
      <c r="Z21" s="184"/>
      <c r="AA21" s="187"/>
      <c r="AB21" s="184"/>
      <c r="AC21" s="161"/>
      <c r="AD21" s="185"/>
    </row>
    <row r="22" spans="2:30" x14ac:dyDescent="0.3">
      <c r="B22" s="194">
        <f>IF(Diámetro_Medio!B51&lt;Diámetro_Medio!$E$41,Diámetro_Medio!B51,"N.A")</f>
        <v>106</v>
      </c>
      <c r="C22" s="194">
        <f>IF(Diámetro_Medio!B51&lt;Diámetro_Medio!$E$41,(Diámetro_Medio!B51+Diámetro_Medio!$F$44),"N.A")</f>
        <v>138</v>
      </c>
      <c r="D22" s="195">
        <f t="shared" si="27"/>
        <v>122</v>
      </c>
      <c r="E22" s="196">
        <f>IF(B22="N.A","",Diámetro_Medio!E51)</f>
        <v>404</v>
      </c>
      <c r="F22" s="195">
        <f t="shared" si="28"/>
        <v>49288</v>
      </c>
      <c r="G22" s="197">
        <f t="shared" si="29"/>
        <v>6013136</v>
      </c>
      <c r="H22" s="193">
        <f t="shared" si="30"/>
        <v>733602592</v>
      </c>
      <c r="I22" s="196">
        <f t="shared" si="31"/>
        <v>89499516224</v>
      </c>
      <c r="J22" s="193">
        <f t="shared" si="32"/>
        <v>1332110799478016</v>
      </c>
      <c r="K22" s="197">
        <f t="shared" si="33"/>
        <v>32.806278716748388</v>
      </c>
      <c r="L22" s="184"/>
      <c r="M22" s="184"/>
      <c r="N22" s="161"/>
      <c r="O22" s="161"/>
      <c r="P22" s="184"/>
      <c r="Q22" s="184"/>
      <c r="R22" s="184"/>
      <c r="S22" s="161"/>
      <c r="T22" s="161"/>
      <c r="U22" s="161"/>
      <c r="V22" s="185"/>
      <c r="W22" s="186"/>
      <c r="X22" s="187"/>
      <c r="Y22" s="184"/>
      <c r="Z22" s="184"/>
      <c r="AA22" s="187"/>
      <c r="AB22" s="184"/>
      <c r="AC22" s="161"/>
      <c r="AD22" s="185"/>
    </row>
    <row r="23" spans="2:30" x14ac:dyDescent="0.3">
      <c r="B23" s="194">
        <f>IF(Diámetro_Medio!B52&lt;Diámetro_Medio!$E$41,Diámetro_Medio!B52,"N.A")</f>
        <v>138</v>
      </c>
      <c r="C23" s="194">
        <f>IF(Diámetro_Medio!B52&lt;Diámetro_Medio!$E$41,(Diámetro_Medio!B52+Diámetro_Medio!$F$44),"N.A")</f>
        <v>170</v>
      </c>
      <c r="D23" s="195">
        <f t="shared" si="27"/>
        <v>154</v>
      </c>
      <c r="E23" s="196">
        <f>IF(B23="N.A","",Diámetro_Medio!E52)</f>
        <v>85</v>
      </c>
      <c r="F23" s="195">
        <f t="shared" si="28"/>
        <v>13090</v>
      </c>
      <c r="G23" s="197">
        <f t="shared" si="29"/>
        <v>2015860</v>
      </c>
      <c r="H23" s="193">
        <f t="shared" si="30"/>
        <v>310442440</v>
      </c>
      <c r="I23" s="196">
        <f t="shared" si="31"/>
        <v>47808135760</v>
      </c>
      <c r="J23" s="193">
        <f t="shared" si="32"/>
        <v>1133817747684160</v>
      </c>
      <c r="K23" s="197">
        <f t="shared" si="33"/>
        <v>42.561584093812129</v>
      </c>
      <c r="L23" s="184"/>
      <c r="M23" s="184"/>
      <c r="N23" s="161"/>
      <c r="O23" s="161"/>
      <c r="P23" s="184"/>
      <c r="Q23" s="184"/>
      <c r="R23" s="184"/>
      <c r="S23" s="161"/>
      <c r="T23" s="161"/>
      <c r="U23" s="161"/>
      <c r="V23" s="185"/>
      <c r="W23" s="186"/>
      <c r="X23" s="187"/>
      <c r="Y23" s="184"/>
      <c r="Z23" s="184"/>
      <c r="AA23" s="187"/>
      <c r="AB23" s="184"/>
      <c r="AC23" s="161"/>
      <c r="AD23" s="185"/>
    </row>
    <row r="24" spans="2:30" x14ac:dyDescent="0.3">
      <c r="B24" s="194">
        <f>IF(Diámetro_Medio!B53&lt;Diámetro_Medio!$E$41,Diámetro_Medio!B53,"N.A")</f>
        <v>170</v>
      </c>
      <c r="C24" s="194">
        <f>IF(Diámetro_Medio!B53&lt;Diámetro_Medio!$E$41,(Diámetro_Medio!B53+Diámetro_Medio!$F$44),"N.A")</f>
        <v>202</v>
      </c>
      <c r="D24" s="195">
        <f t="shared" si="27"/>
        <v>186</v>
      </c>
      <c r="E24" s="196">
        <f>IF(B24="N.A","",Diámetro_Medio!E53)</f>
        <v>13</v>
      </c>
      <c r="F24" s="195">
        <f t="shared" si="28"/>
        <v>2418</v>
      </c>
      <c r="G24" s="197">
        <f t="shared" si="29"/>
        <v>449748</v>
      </c>
      <c r="H24" s="193">
        <f t="shared" si="30"/>
        <v>83653128</v>
      </c>
      <c r="I24" s="196">
        <f t="shared" si="31"/>
        <v>15559481808</v>
      </c>
      <c r="J24" s="193">
        <f t="shared" si="32"/>
        <v>538295832629568</v>
      </c>
      <c r="K24" s="197">
        <f t="shared" si="33"/>
        <v>51.87157126964955</v>
      </c>
      <c r="L24" s="184"/>
      <c r="M24" s="184"/>
      <c r="N24" s="161"/>
      <c r="O24" s="161"/>
      <c r="P24" s="184"/>
      <c r="Q24" s="184"/>
      <c r="R24" s="184"/>
      <c r="S24" s="161"/>
      <c r="T24" s="161"/>
      <c r="U24" s="161"/>
      <c r="V24" s="185"/>
      <c r="W24" s="186"/>
      <c r="X24" s="187"/>
      <c r="Y24" s="184"/>
      <c r="Z24" s="184"/>
      <c r="AA24" s="187"/>
      <c r="AB24" s="184"/>
      <c r="AC24" s="161"/>
      <c r="AD24" s="185"/>
    </row>
    <row r="25" spans="2:30" x14ac:dyDescent="0.3">
      <c r="B25" s="194">
        <f>IF(Diámetro_Medio!B54&lt;Diámetro_Medio!$E$41,Diámetro_Medio!B54,"N.A")</f>
        <v>202</v>
      </c>
      <c r="C25" s="194">
        <f>IF(Diámetro_Medio!B54&lt;Diámetro_Medio!$E$41,(Diámetro_Medio!B54+Diámetro_Medio!$F$44),"N.A")</f>
        <v>234</v>
      </c>
      <c r="D25" s="195">
        <f t="shared" si="27"/>
        <v>218</v>
      </c>
      <c r="E25" s="196">
        <f>IF(B25="N.A","",Diámetro_Medio!E54)</f>
        <v>7</v>
      </c>
      <c r="F25" s="195">
        <f t="shared" si="28"/>
        <v>1526</v>
      </c>
      <c r="G25" s="197">
        <f t="shared" si="29"/>
        <v>332668</v>
      </c>
      <c r="H25" s="193">
        <f t="shared" si="30"/>
        <v>72521624</v>
      </c>
      <c r="I25" s="196">
        <f t="shared" si="31"/>
        <v>15809714032</v>
      </c>
      <c r="J25" s="193">
        <f t="shared" si="32"/>
        <v>751340849656768</v>
      </c>
      <c r="K25" s="197">
        <f t="shared" si="33"/>
        <v>61.187887709977545</v>
      </c>
      <c r="L25" s="184"/>
      <c r="M25" s="184"/>
      <c r="N25" s="161"/>
      <c r="O25" s="161"/>
      <c r="P25" s="184"/>
      <c r="Q25" s="184"/>
      <c r="R25" s="184"/>
      <c r="S25" s="161"/>
      <c r="T25" s="161"/>
      <c r="U25" s="161"/>
      <c r="V25" s="185"/>
      <c r="W25" s="186"/>
      <c r="X25" s="187"/>
      <c r="Y25" s="184"/>
      <c r="Z25" s="184"/>
      <c r="AA25" s="187"/>
      <c r="AB25" s="184"/>
      <c r="AC25" s="161"/>
      <c r="AD25" s="185"/>
    </row>
    <row r="26" spans="2:30" x14ac:dyDescent="0.3">
      <c r="B26" s="194">
        <f>IF(Diámetro_Medio!B55&lt;Diámetro_Medio!$E$41,Diámetro_Medio!B55,"N.A")</f>
        <v>234</v>
      </c>
      <c r="C26" s="194">
        <f>IF(Diámetro_Medio!B55&lt;Diámetro_Medio!$E$41,(Diámetro_Medio!B55+Diámetro_Medio!$F$44),"N.A")</f>
        <v>266</v>
      </c>
      <c r="D26" s="195">
        <f t="shared" si="27"/>
        <v>250</v>
      </c>
      <c r="E26" s="196">
        <f>IF(B26="N.A","",Diámetro_Medio!E55)</f>
        <v>8</v>
      </c>
      <c r="F26" s="195">
        <f t="shared" si="28"/>
        <v>2000</v>
      </c>
      <c r="G26" s="197">
        <f t="shared" si="29"/>
        <v>500000</v>
      </c>
      <c r="H26" s="193">
        <f t="shared" si="30"/>
        <v>125000000</v>
      </c>
      <c r="I26" s="196">
        <f t="shared" si="31"/>
        <v>31250000000</v>
      </c>
      <c r="J26" s="193">
        <f t="shared" si="32"/>
        <v>1953125000000000</v>
      </c>
      <c r="K26" s="197">
        <f t="shared" si="33"/>
        <v>70.774520932991464</v>
      </c>
      <c r="L26" s="184"/>
      <c r="M26" s="184"/>
      <c r="N26" s="161"/>
      <c r="O26" s="161"/>
      <c r="P26" s="184"/>
      <c r="Q26" s="184"/>
      <c r="R26" s="184"/>
      <c r="S26" s="161"/>
      <c r="T26" s="161"/>
      <c r="U26" s="161"/>
      <c r="V26" s="185"/>
      <c r="W26" s="186"/>
      <c r="X26" s="187"/>
      <c r="Y26" s="184"/>
      <c r="Z26" s="184"/>
      <c r="AA26" s="187"/>
      <c r="AB26" s="184"/>
      <c r="AC26" s="161"/>
      <c r="AD26" s="185"/>
    </row>
    <row r="27" spans="2:30" x14ac:dyDescent="0.3">
      <c r="B27" s="194">
        <f>IF(Diámetro_Medio!B56&lt;Diámetro_Medio!$E$41,Diámetro_Medio!B56,"N.A")</f>
        <v>266</v>
      </c>
      <c r="C27" s="194">
        <f>IF(Diámetro_Medio!B56&lt;Diámetro_Medio!$E$41,(Diámetro_Medio!B56+Diámetro_Medio!$F$44),"N.A")</f>
        <v>298</v>
      </c>
      <c r="D27" s="195">
        <f t="shared" si="27"/>
        <v>282</v>
      </c>
      <c r="E27" s="196">
        <f>IF(B27="N.A","",Diámetro_Medio!E56)</f>
        <v>8</v>
      </c>
      <c r="F27" s="195">
        <f t="shared" si="28"/>
        <v>2256</v>
      </c>
      <c r="G27" s="197">
        <f t="shared" si="29"/>
        <v>636192</v>
      </c>
      <c r="H27" s="193">
        <f t="shared" si="30"/>
        <v>179406144</v>
      </c>
      <c r="I27" s="196">
        <f t="shared" si="31"/>
        <v>50592532608</v>
      </c>
      <c r="J27" s="193">
        <f t="shared" si="32"/>
        <v>4023320563118592</v>
      </c>
      <c r="K27" s="197">
        <f t="shared" si="33"/>
        <v>80.552283386631473</v>
      </c>
      <c r="L27" s="184"/>
      <c r="M27" s="184"/>
      <c r="N27" s="161"/>
      <c r="O27" s="161"/>
      <c r="P27" s="184"/>
      <c r="Q27" s="184"/>
      <c r="R27" s="184"/>
      <c r="S27" s="161"/>
      <c r="T27" s="161"/>
      <c r="U27" s="161"/>
      <c r="V27" s="185"/>
      <c r="W27" s="186"/>
      <c r="X27" s="187"/>
      <c r="Y27" s="184"/>
      <c r="Z27" s="184"/>
      <c r="AA27" s="187"/>
      <c r="AB27" s="184"/>
      <c r="AC27" s="161"/>
      <c r="AD27" s="185"/>
    </row>
    <row r="28" spans="2:30" x14ac:dyDescent="0.3">
      <c r="B28" s="194">
        <f>IF(Diámetro_Medio!B57&lt;Diámetro_Medio!$E$41,Diámetro_Medio!B57,"N.A")</f>
        <v>298</v>
      </c>
      <c r="C28" s="194">
        <f>IF(Diámetro_Medio!B57&lt;Diámetro_Medio!$E$41,(Diámetro_Medio!B57+Diámetro_Medio!$F$44),"N.A")</f>
        <v>330</v>
      </c>
      <c r="D28" s="195">
        <f t="shared" si="27"/>
        <v>314</v>
      </c>
      <c r="E28" s="196">
        <f>IF(B28="N.A","",Diámetro_Medio!E57)</f>
        <v>7</v>
      </c>
      <c r="F28" s="195">
        <f t="shared" si="28"/>
        <v>2198</v>
      </c>
      <c r="G28" s="197">
        <f t="shared" si="29"/>
        <v>690172</v>
      </c>
      <c r="H28" s="193">
        <f t="shared" si="30"/>
        <v>216714008</v>
      </c>
      <c r="I28" s="196">
        <f t="shared" si="31"/>
        <v>68048198512</v>
      </c>
      <c r="J28" s="193">
        <f t="shared" si="32"/>
        <v>6709280180489152</v>
      </c>
      <c r="K28" s="197">
        <f t="shared" si="33"/>
        <v>90.447635832027174</v>
      </c>
      <c r="L28" s="184"/>
      <c r="M28" s="184"/>
      <c r="N28" s="161"/>
      <c r="O28" s="161"/>
      <c r="P28" s="184"/>
      <c r="Q28" s="184"/>
      <c r="R28" s="184"/>
      <c r="S28" s="161"/>
      <c r="T28" s="161"/>
      <c r="U28" s="161"/>
      <c r="V28" s="185"/>
      <c r="W28" s="186"/>
      <c r="X28" s="187"/>
      <c r="Y28" s="184"/>
      <c r="Z28" s="184"/>
      <c r="AA28" s="187"/>
      <c r="AB28" s="184"/>
      <c r="AC28" s="161"/>
      <c r="AD28" s="185"/>
    </row>
    <row r="29" spans="2:30" x14ac:dyDescent="0.3">
      <c r="B29" s="194">
        <f>IF(Diámetro_Medio!B58&lt;Diámetro_Medio!$E$41,Diámetro_Medio!B58,"N.A")</f>
        <v>330</v>
      </c>
      <c r="C29" s="194">
        <f>IF(Diámetro_Medio!B58&lt;Diámetro_Medio!$E$41,(Diámetro_Medio!B58+Diámetro_Medio!$F$44),"N.A")</f>
        <v>362</v>
      </c>
      <c r="D29" s="195">
        <f t="shared" si="27"/>
        <v>346</v>
      </c>
      <c r="E29" s="196">
        <f>IF(B29="N.A","",Diámetro_Medio!E58)</f>
        <v>2</v>
      </c>
      <c r="F29" s="195">
        <f t="shared" si="28"/>
        <v>692</v>
      </c>
      <c r="G29" s="197">
        <f t="shared" si="29"/>
        <v>239432</v>
      </c>
      <c r="H29" s="193">
        <f t="shared" si="30"/>
        <v>82843472</v>
      </c>
      <c r="I29" s="196">
        <f t="shared" si="31"/>
        <v>28663841312</v>
      </c>
      <c r="J29" s="193">
        <f t="shared" si="32"/>
        <v>3431520426507392</v>
      </c>
      <c r="K29" s="197">
        <f t="shared" si="33"/>
        <v>100</v>
      </c>
      <c r="L29" s="184"/>
      <c r="M29" s="184"/>
      <c r="N29" s="161"/>
      <c r="O29" s="161"/>
      <c r="P29" s="184"/>
      <c r="Q29" s="184"/>
      <c r="R29" s="184"/>
      <c r="S29" s="161"/>
      <c r="T29" s="161"/>
      <c r="U29" s="161"/>
      <c r="V29" s="185"/>
      <c r="W29" s="186"/>
      <c r="X29" s="187"/>
      <c r="Y29" s="184"/>
      <c r="Z29" s="184"/>
      <c r="AA29" s="187"/>
      <c r="AB29" s="184"/>
      <c r="AC29" s="161"/>
      <c r="AD29" s="185"/>
    </row>
    <row r="30" spans="2:30" x14ac:dyDescent="0.3">
      <c r="B30" s="198" t="str">
        <f>IF(Diámetro_Medio!B59&lt;Diámetro_Medio!$E$41,Diámetro_Medio!B59,"N.A")</f>
        <v>N.A</v>
      </c>
      <c r="C30" s="198" t="str">
        <f>IF(Diámetro_Medio!B59&lt;Diámetro_Medio!$E$41,(Diámetro_Medio!B59+Diámetro_Medio!$F$44),"N.A")</f>
        <v>N.A</v>
      </c>
      <c r="D30" s="199" t="str">
        <f t="shared" si="27"/>
        <v/>
      </c>
      <c r="E30" s="200" t="str">
        <f>IF(B30="N.A","",Diámetro_Medio!E59)</f>
        <v/>
      </c>
      <c r="F30" s="199" t="str">
        <f t="shared" si="28"/>
        <v/>
      </c>
      <c r="G30" s="201" t="str">
        <f t="shared" si="29"/>
        <v/>
      </c>
      <c r="H30" s="202" t="str">
        <f t="shared" si="30"/>
        <v/>
      </c>
      <c r="I30" s="200" t="str">
        <f t="shared" si="31"/>
        <v/>
      </c>
      <c r="J30" s="202" t="str">
        <f t="shared" si="32"/>
        <v/>
      </c>
      <c r="K30" s="201" t="str">
        <f t="shared" si="33"/>
        <v/>
      </c>
      <c r="L30" s="184"/>
      <c r="M30" s="184"/>
      <c r="N30" s="161"/>
      <c r="O30" s="161"/>
      <c r="P30" s="184"/>
      <c r="Q30" s="184"/>
      <c r="R30" s="184"/>
      <c r="S30" s="161"/>
      <c r="T30" s="161"/>
      <c r="U30" s="161"/>
      <c r="V30" s="185"/>
      <c r="W30" s="186"/>
      <c r="X30" s="187"/>
      <c r="Y30" s="184"/>
      <c r="Z30" s="184"/>
      <c r="AA30" s="187"/>
      <c r="AB30" s="184"/>
      <c r="AC30" s="161"/>
      <c r="AD30" s="185"/>
    </row>
    <row r="31" spans="2:30" x14ac:dyDescent="0.3">
      <c r="B31" s="407" t="s">
        <v>18</v>
      </c>
      <c r="C31" s="408"/>
      <c r="D31" s="150">
        <f>SUM(D19:D27)/9</f>
        <v>154</v>
      </c>
      <c r="E31" s="151">
        <f t="shared" ref="E31:J31" si="34">SUM(E19:E30)</f>
        <v>787</v>
      </c>
      <c r="F31" s="150">
        <f t="shared" si="34"/>
        <v>94126</v>
      </c>
      <c r="G31" s="150">
        <f t="shared" si="34"/>
        <v>12677420</v>
      </c>
      <c r="H31" s="151">
        <f t="shared" si="34"/>
        <v>1964430712</v>
      </c>
      <c r="I31" s="151">
        <f t="shared" si="34"/>
        <v>361593832496</v>
      </c>
      <c r="J31" s="151">
        <f t="shared" si="34"/>
        <v>1.998882738872288E+16</v>
      </c>
      <c r="K31" s="203">
        <f t="shared" si="33"/>
        <v>100</v>
      </c>
      <c r="L31" s="184"/>
      <c r="M31" s="184"/>
      <c r="N31" s="161"/>
      <c r="O31" s="161"/>
      <c r="P31" s="184"/>
      <c r="Q31" s="184"/>
      <c r="R31" s="184"/>
      <c r="S31" s="161"/>
      <c r="T31" s="161"/>
      <c r="U31" s="161"/>
      <c r="V31" s="185"/>
      <c r="W31" s="186"/>
      <c r="X31" s="187"/>
      <c r="Y31" s="184"/>
      <c r="Z31" s="184"/>
      <c r="AA31" s="187"/>
      <c r="AB31" s="184"/>
      <c r="AC31" s="161"/>
      <c r="AD31" s="185"/>
    </row>
    <row r="32" spans="2:30" x14ac:dyDescent="0.3">
      <c r="B32" s="160"/>
      <c r="C32" s="160"/>
      <c r="D32" s="161"/>
      <c r="E32" s="162"/>
      <c r="F32" s="161"/>
      <c r="G32" s="161"/>
      <c r="H32" s="162"/>
      <c r="I32" s="162"/>
      <c r="J32" s="162"/>
      <c r="K32" s="204"/>
      <c r="L32" s="184"/>
      <c r="M32" s="184"/>
      <c r="N32" s="161"/>
      <c r="O32" s="161"/>
      <c r="P32" s="184"/>
      <c r="Q32" s="184"/>
      <c r="R32" s="184"/>
      <c r="S32" s="161"/>
      <c r="T32" s="161"/>
      <c r="U32" s="161"/>
      <c r="V32" s="185"/>
      <c r="W32" s="186"/>
      <c r="X32" s="187"/>
      <c r="Y32" s="184"/>
      <c r="Z32" s="184"/>
      <c r="AA32" s="187"/>
      <c r="AB32" s="184"/>
      <c r="AC32" s="161"/>
      <c r="AD32" s="185"/>
    </row>
    <row r="33" spans="2:30" x14ac:dyDescent="0.3">
      <c r="B33" s="315" t="s">
        <v>137</v>
      </c>
      <c r="C33" s="316"/>
      <c r="D33" s="316"/>
      <c r="E33" s="316"/>
      <c r="F33" s="316"/>
      <c r="G33" s="316"/>
      <c r="H33" s="316"/>
      <c r="I33" s="316"/>
      <c r="J33" s="316"/>
      <c r="K33" s="316"/>
      <c r="L33" s="316"/>
      <c r="M33" s="184"/>
      <c r="N33" s="161"/>
      <c r="O33" s="161"/>
      <c r="P33" s="184"/>
      <c r="Q33" s="184"/>
      <c r="R33" s="184"/>
      <c r="S33" s="161"/>
      <c r="T33" s="161"/>
      <c r="U33" s="161"/>
      <c r="V33" s="185"/>
      <c r="W33" s="186"/>
      <c r="X33" s="187"/>
      <c r="Y33" s="184"/>
      <c r="Z33" s="184"/>
      <c r="AA33" s="187"/>
      <c r="AB33" s="184"/>
      <c r="AC33" s="161"/>
      <c r="AD33" s="185"/>
    </row>
    <row r="34" spans="2:30" ht="29.25" customHeight="1" x14ac:dyDescent="0.3">
      <c r="B34" s="406" t="s">
        <v>8</v>
      </c>
      <c r="C34" s="406"/>
      <c r="D34" s="175" t="s">
        <v>128</v>
      </c>
      <c r="E34" s="176" t="s">
        <v>129</v>
      </c>
      <c r="F34" s="177" t="s">
        <v>130</v>
      </c>
      <c r="G34" s="205"/>
      <c r="H34" s="206"/>
      <c r="I34" s="180"/>
      <c r="J34" s="207" t="s">
        <v>17</v>
      </c>
      <c r="K34" s="182" t="s">
        <v>12</v>
      </c>
      <c r="L34" s="208" t="s">
        <v>12</v>
      </c>
      <c r="M34" s="184"/>
      <c r="N34" s="161"/>
      <c r="O34" s="161"/>
      <c r="P34" s="184"/>
      <c r="Q34" s="184"/>
      <c r="R34" s="184"/>
      <c r="S34" s="161"/>
      <c r="T34" s="161"/>
      <c r="U34" s="161"/>
      <c r="V34" s="185"/>
      <c r="W34" s="186"/>
      <c r="X34" s="187"/>
      <c r="Y34" s="184"/>
      <c r="Z34" s="184"/>
      <c r="AA34" s="187"/>
      <c r="AB34" s="184"/>
      <c r="AC34" s="161"/>
      <c r="AD34" s="185"/>
    </row>
    <row r="35" spans="2:30" x14ac:dyDescent="0.3">
      <c r="B35" s="188">
        <f>IF(Diámetro_Medio!B48&lt;Diámetro_Medio!$E$41,Diámetro_Medio!B48,"N.A")</f>
        <v>10</v>
      </c>
      <c r="C35" s="188">
        <f>IF(Diámetro_Medio!B48&lt;Diámetro_Medio!$E$41,(Diámetro_Medio!B48+Diámetro_Medio!$F$44),"N.A")</f>
        <v>42</v>
      </c>
      <c r="D35" s="189">
        <f>IF(B35="N.A","",(B35+C35)/2)</f>
        <v>26</v>
      </c>
      <c r="E35" s="209">
        <f>IF(B35="N.A","",Diámetro_Medio!E48)</f>
        <v>31</v>
      </c>
      <c r="F35" s="210">
        <f t="shared" ref="F35:F46" si="35">IF(B35="N.A","",IF(E35=0,"",LOG(F19,10)))</f>
        <v>2.9063350418050904</v>
      </c>
      <c r="G35" s="211">
        <f t="shared" ref="G35:G46" si="36">IF(B35="N.A","",IF(E35=0,"",LOG(G19,10)))</f>
        <v>4.3213083897759086</v>
      </c>
      <c r="H35" s="212">
        <f t="shared" ref="H35:H46" si="37">IF(B35="N.A","",IF(E35=0,"",LOG(H19,10)))</f>
        <v>5.7362817377467259</v>
      </c>
      <c r="I35" s="211">
        <f t="shared" ref="I35:I46" si="38">IF(B35="N.A","",IF(E35=0,,LOG(I19)))</f>
        <v>7.151255085717545</v>
      </c>
      <c r="J35" s="189">
        <f>S3</f>
        <v>7.6932522800267344</v>
      </c>
      <c r="K35" s="191">
        <f>T3</f>
        <v>7.0064206403805516</v>
      </c>
      <c r="L35" s="189">
        <f>U3</f>
        <v>6.7032140669511984</v>
      </c>
      <c r="M35" s="184"/>
      <c r="N35" s="161"/>
      <c r="O35" s="161"/>
      <c r="P35" s="184"/>
      <c r="Q35" s="184"/>
      <c r="R35" s="184"/>
      <c r="S35" s="161"/>
      <c r="T35" s="161"/>
      <c r="U35" s="161"/>
      <c r="V35" s="185"/>
      <c r="W35" s="186"/>
      <c r="X35" s="187"/>
      <c r="Y35" s="184"/>
      <c r="Z35" s="184"/>
      <c r="AA35" s="187"/>
      <c r="AB35" s="184"/>
      <c r="AC35" s="161"/>
      <c r="AD35" s="185"/>
    </row>
    <row r="36" spans="2:30" x14ac:dyDescent="0.3">
      <c r="B36" s="194">
        <f>IF(Diámetro_Medio!B49&lt;Diámetro_Medio!$E$41,Diámetro_Medio!B49,"N.A")</f>
        <v>42</v>
      </c>
      <c r="C36" s="194">
        <f>IF(Diámetro_Medio!B49&lt;Diámetro_Medio!$E$41,(Diámetro_Medio!B49+Diámetro_Medio!$F$44),"N.A")</f>
        <v>74</v>
      </c>
      <c r="D36" s="195">
        <f t="shared" ref="D36:D46" si="39">IF(B36="N.A","",(B36+C36)/2)</f>
        <v>58</v>
      </c>
      <c r="E36" s="209">
        <f>IF(B36="N.A","",Diámetro_Medio!E49)</f>
        <v>4</v>
      </c>
      <c r="F36" s="213">
        <f t="shared" si="35"/>
        <v>2.3654879848908994</v>
      </c>
      <c r="G36" s="214">
        <f t="shared" si="36"/>
        <v>4.1289159784538363</v>
      </c>
      <c r="H36" s="212">
        <f t="shared" si="37"/>
        <v>5.8923439720167741</v>
      </c>
      <c r="I36" s="214">
        <f t="shared" si="38"/>
        <v>7.6557719655797118</v>
      </c>
      <c r="J36" s="195">
        <f t="shared" ref="J36:J47" si="40">S4</f>
        <v>13.954848266508392</v>
      </c>
      <c r="K36" s="197">
        <f t="shared" ref="K36:K47" si="41">T4</f>
        <v>13.700902849121084</v>
      </c>
      <c r="L36" s="195">
        <f t="shared" ref="L36:L47" si="42">U4</f>
        <v>13.588796889815306</v>
      </c>
      <c r="M36" s="184"/>
      <c r="N36" s="161"/>
      <c r="O36" s="161"/>
      <c r="P36" s="184"/>
      <c r="Q36" s="184"/>
      <c r="R36" s="184"/>
      <c r="S36" s="161"/>
      <c r="T36" s="161"/>
      <c r="U36" s="161"/>
      <c r="V36" s="185"/>
      <c r="W36" s="186"/>
      <c r="X36" s="187"/>
      <c r="Y36" s="184"/>
      <c r="Z36" s="184"/>
      <c r="AA36" s="187"/>
      <c r="AB36" s="184"/>
      <c r="AC36" s="161"/>
      <c r="AD36" s="185"/>
    </row>
    <row r="37" spans="2:30" x14ac:dyDescent="0.3">
      <c r="B37" s="194">
        <f>IF(Diámetro_Medio!B50&lt;Diámetro_Medio!$E$41,Diámetro_Medio!B50,"N.A")</f>
        <v>74</v>
      </c>
      <c r="C37" s="194">
        <f>IF(Diámetro_Medio!B50&lt;Diámetro_Medio!$E$41,(Diámetro_Medio!B50+Diámetro_Medio!$F$44),"N.A")</f>
        <v>106</v>
      </c>
      <c r="D37" s="195">
        <f t="shared" si="39"/>
        <v>90</v>
      </c>
      <c r="E37" s="209">
        <f>IF(B37="N.A","",Diámetro_Medio!E50)</f>
        <v>218</v>
      </c>
      <c r="F37" s="213">
        <f t="shared" si="35"/>
        <v>4.2926990030439294</v>
      </c>
      <c r="G37" s="214">
        <f t="shared" si="36"/>
        <v>6.2469415124832537</v>
      </c>
      <c r="H37" s="212">
        <f t="shared" si="37"/>
        <v>8.2011840219225789</v>
      </c>
      <c r="I37" s="214">
        <f t="shared" si="38"/>
        <v>10.155426531361904</v>
      </c>
      <c r="J37" s="195">
        <f t="shared" si="40"/>
        <v>25.317893448018118</v>
      </c>
      <c r="K37" s="197">
        <f t="shared" si="41"/>
        <v>23.829478735042173</v>
      </c>
      <c r="L37" s="195">
        <f t="shared" si="42"/>
        <v>23.172407774834586</v>
      </c>
      <c r="M37" s="184"/>
      <c r="N37" s="161"/>
      <c r="O37" s="161"/>
      <c r="P37" s="184"/>
      <c r="Q37" s="184"/>
      <c r="R37" s="184"/>
      <c r="S37" s="161"/>
      <c r="T37" s="161"/>
      <c r="U37" s="161"/>
      <c r="V37" s="185"/>
      <c r="W37" s="186"/>
      <c r="X37" s="187"/>
      <c r="Y37" s="184"/>
      <c r="Z37" s="184"/>
      <c r="AA37" s="187"/>
      <c r="AB37" s="184"/>
      <c r="AC37" s="161"/>
      <c r="AD37" s="185"/>
    </row>
    <row r="38" spans="2:30" x14ac:dyDescent="0.3">
      <c r="B38" s="194">
        <f>IF(Diámetro_Medio!B51&lt;Diámetro_Medio!$E$41,Diámetro_Medio!B51,"N.A")</f>
        <v>106</v>
      </c>
      <c r="C38" s="194">
        <f>IF(Diámetro_Medio!B51&lt;Diámetro_Medio!$E$41,(Diámetro_Medio!B51+Diámetro_Medio!$F$44),"N.A")</f>
        <v>138</v>
      </c>
      <c r="D38" s="195">
        <f t="shared" si="39"/>
        <v>122</v>
      </c>
      <c r="E38" s="209">
        <f>IF(B38="N.A","",Diámetro_Medio!E51)</f>
        <v>404</v>
      </c>
      <c r="F38" s="213">
        <f t="shared" si="35"/>
        <v>4.6927411957853531</v>
      </c>
      <c r="G38" s="214">
        <f t="shared" si="36"/>
        <v>6.7791010264601006</v>
      </c>
      <c r="H38" s="212">
        <f t="shared" si="37"/>
        <v>8.865460857134849</v>
      </c>
      <c r="I38" s="214">
        <f t="shared" si="38"/>
        <v>10.951820687809597</v>
      </c>
      <c r="J38" s="195">
        <f t="shared" si="40"/>
        <v>37.739875561143059</v>
      </c>
      <c r="K38" s="197">
        <f t="shared" si="41"/>
        <v>34.820879734654262</v>
      </c>
      <c r="L38" s="195">
        <f t="shared" si="42"/>
        <v>33.532268856360744</v>
      </c>
      <c r="M38" s="184"/>
      <c r="N38" s="161"/>
      <c r="O38" s="161"/>
      <c r="P38" s="184"/>
      <c r="Q38" s="184"/>
      <c r="R38" s="184"/>
      <c r="S38" s="161"/>
      <c r="T38" s="161"/>
      <c r="U38" s="161"/>
      <c r="V38" s="185"/>
      <c r="W38" s="186"/>
      <c r="X38" s="187"/>
      <c r="Y38" s="184"/>
      <c r="Z38" s="184"/>
      <c r="AA38" s="187"/>
      <c r="AB38" s="184"/>
      <c r="AC38" s="161"/>
      <c r="AD38" s="185"/>
    </row>
    <row r="39" spans="2:30" x14ac:dyDescent="0.3">
      <c r="B39" s="194">
        <f>IF(Diámetro_Medio!B52&lt;Diámetro_Medio!$E$41,Diámetro_Medio!B52,"N.A")</f>
        <v>138</v>
      </c>
      <c r="C39" s="194">
        <f>IF(Diámetro_Medio!B52&lt;Diámetro_Medio!$E$41,(Diámetro_Medio!B52+Diámetro_Medio!$F$44),"N.A")</f>
        <v>170</v>
      </c>
      <c r="D39" s="195">
        <f t="shared" si="39"/>
        <v>154</v>
      </c>
      <c r="E39" s="209">
        <f>IF(B39="N.A","",Diámetro_Medio!E52)</f>
        <v>85</v>
      </c>
      <c r="F39" s="213">
        <f t="shared" si="35"/>
        <v>4.1169396465507555</v>
      </c>
      <c r="G39" s="214">
        <f t="shared" si="36"/>
        <v>6.3044603673872182</v>
      </c>
      <c r="H39" s="212">
        <f t="shared" si="37"/>
        <v>8.4919810882236817</v>
      </c>
      <c r="I39" s="214">
        <f t="shared" si="38"/>
        <v>10.679501809060145</v>
      </c>
      <c r="J39" s="195">
        <f t="shared" si="40"/>
        <v>48.637674633505874</v>
      </c>
      <c r="K39" s="197">
        <f t="shared" si="41"/>
        <v>45.042714711540413</v>
      </c>
      <c r="L39" s="195">
        <f t="shared" si="42"/>
        <v>43.455694812287504</v>
      </c>
      <c r="M39" s="184"/>
      <c r="N39" s="161"/>
      <c r="O39" s="161"/>
      <c r="P39" s="184"/>
      <c r="Q39" s="184"/>
      <c r="R39" s="184"/>
      <c r="S39" s="161"/>
      <c r="T39" s="161"/>
      <c r="U39" s="161"/>
      <c r="V39" s="185"/>
      <c r="W39" s="186"/>
      <c r="X39" s="187"/>
      <c r="Y39" s="184"/>
      <c r="Z39" s="184"/>
      <c r="AA39" s="187"/>
      <c r="AB39" s="184"/>
      <c r="AC39" s="161"/>
      <c r="AD39" s="185"/>
    </row>
    <row r="40" spans="2:30" x14ac:dyDescent="0.3">
      <c r="B40" s="194">
        <f>IF(Diámetro_Medio!B53&lt;Diámetro_Medio!$E$41,Diámetro_Medio!B53,"N.A")</f>
        <v>170</v>
      </c>
      <c r="C40" s="194">
        <f>IF(Diámetro_Medio!B53&lt;Diámetro_Medio!$E$41,(Diámetro_Medio!B53+Diámetro_Medio!$F$44),"N.A")</f>
        <v>202</v>
      </c>
      <c r="D40" s="195">
        <f t="shared" si="39"/>
        <v>186</v>
      </c>
      <c r="E40" s="209">
        <f>IF(B40="N.A","",Diámetro_Medio!E53)</f>
        <v>13</v>
      </c>
      <c r="F40" s="213">
        <f t="shared" si="35"/>
        <v>3.3834562965247525</v>
      </c>
      <c r="G40" s="214">
        <f t="shared" si="36"/>
        <v>5.652969240742669</v>
      </c>
      <c r="H40" s="212">
        <f t="shared" si="37"/>
        <v>7.9224821849605842</v>
      </c>
      <c r="I40" s="214">
        <f t="shared" si="38"/>
        <v>10.191995129178501</v>
      </c>
      <c r="J40" s="195">
        <f t="shared" si="40"/>
        <v>57.593896986811387</v>
      </c>
      <c r="K40" s="197">
        <f t="shared" si="41"/>
        <v>54.208244406547834</v>
      </c>
      <c r="L40" s="195">
        <f t="shared" si="42"/>
        <v>52.713624679633718</v>
      </c>
      <c r="M40" s="184"/>
      <c r="N40" s="161"/>
      <c r="O40" s="161"/>
      <c r="P40" s="184"/>
      <c r="Q40" s="184"/>
      <c r="R40" s="184"/>
      <c r="S40" s="161"/>
      <c r="T40" s="161"/>
      <c r="U40" s="161"/>
      <c r="V40" s="185"/>
      <c r="W40" s="186"/>
      <c r="X40" s="187"/>
      <c r="Y40" s="184"/>
      <c r="Z40" s="184"/>
      <c r="AA40" s="187"/>
      <c r="AB40" s="184"/>
      <c r="AC40" s="161"/>
      <c r="AD40" s="185"/>
    </row>
    <row r="41" spans="2:30" x14ac:dyDescent="0.3">
      <c r="B41" s="194">
        <f>IF(Diámetro_Medio!B54&lt;Diámetro_Medio!$E$41,Diámetro_Medio!B54,"N.A")</f>
        <v>202</v>
      </c>
      <c r="C41" s="194">
        <f>IF(Diámetro_Medio!B54&lt;Diámetro_Medio!$E$41,(Diámetro_Medio!B54+Diámetro_Medio!$F$44),"N.A")</f>
        <v>234</v>
      </c>
      <c r="D41" s="195">
        <f t="shared" si="39"/>
        <v>218</v>
      </c>
      <c r="E41" s="209">
        <f>IF(B41="N.A","",Diámetro_Medio!E54)</f>
        <v>7</v>
      </c>
      <c r="F41" s="213">
        <f t="shared" si="35"/>
        <v>3.1835545336188615</v>
      </c>
      <c r="G41" s="214">
        <f t="shared" si="36"/>
        <v>5.5220110272234662</v>
      </c>
      <c r="H41" s="212">
        <f t="shared" si="37"/>
        <v>7.8604675208280712</v>
      </c>
      <c r="I41" s="214">
        <f t="shared" si="38"/>
        <v>10.198924014432675</v>
      </c>
      <c r="J41" s="195">
        <f t="shared" si="40"/>
        <v>66.020966757522046</v>
      </c>
      <c r="K41" s="197">
        <f t="shared" si="41"/>
        <v>63.161442963051186</v>
      </c>
      <c r="L41" s="195">
        <f t="shared" si="42"/>
        <v>61.899086424252474</v>
      </c>
      <c r="M41" s="184"/>
      <c r="N41" s="161"/>
      <c r="O41" s="161"/>
      <c r="P41" s="184"/>
      <c r="Q41" s="184"/>
      <c r="R41" s="184"/>
      <c r="S41" s="161"/>
      <c r="T41" s="161"/>
      <c r="U41" s="161"/>
      <c r="V41" s="185"/>
      <c r="W41" s="186"/>
      <c r="X41" s="187"/>
      <c r="Y41" s="184"/>
      <c r="Z41" s="184"/>
      <c r="AA41" s="187"/>
      <c r="AB41" s="184"/>
      <c r="AC41" s="161"/>
      <c r="AD41" s="185"/>
    </row>
    <row r="42" spans="2:30" x14ac:dyDescent="0.3">
      <c r="B42" s="194">
        <f>IF(Diámetro_Medio!B55&lt;Diámetro_Medio!$E$41,Diámetro_Medio!B55,"N.A")</f>
        <v>234</v>
      </c>
      <c r="C42" s="194">
        <f>IF(Diámetro_Medio!B55&lt;Diámetro_Medio!$E$41,(Diámetro_Medio!B55+Diámetro_Medio!$F$44),"N.A")</f>
        <v>266</v>
      </c>
      <c r="D42" s="195">
        <f t="shared" si="39"/>
        <v>250</v>
      </c>
      <c r="E42" s="209">
        <f>IF(B42="N.A","",Diámetro_Medio!E55)</f>
        <v>8</v>
      </c>
      <c r="F42" s="213">
        <f t="shared" si="35"/>
        <v>3.3010299956639808</v>
      </c>
      <c r="G42" s="214">
        <f t="shared" si="36"/>
        <v>5.6989700043360179</v>
      </c>
      <c r="H42" s="212">
        <f t="shared" si="37"/>
        <v>8.0969100130080562</v>
      </c>
      <c r="I42" s="214">
        <f t="shared" si="38"/>
        <v>10.494850021680094</v>
      </c>
      <c r="J42" s="195">
        <f t="shared" si="40"/>
        <v>74.759001490367439</v>
      </c>
      <c r="K42" s="197">
        <f t="shared" si="41"/>
        <v>72.401556712340934</v>
      </c>
      <c r="L42" s="195">
        <f t="shared" si="42"/>
        <v>71.360846424791347</v>
      </c>
      <c r="M42" s="184"/>
      <c r="N42" s="161"/>
      <c r="O42" s="161"/>
      <c r="P42" s="184"/>
      <c r="Q42" s="184"/>
      <c r="R42" s="184"/>
      <c r="S42" s="161"/>
      <c r="T42" s="161"/>
      <c r="U42" s="161"/>
      <c r="V42" s="185"/>
      <c r="W42" s="186"/>
      <c r="X42" s="187"/>
      <c r="Y42" s="184"/>
      <c r="Z42" s="184"/>
      <c r="AA42" s="187"/>
      <c r="AB42" s="184"/>
      <c r="AC42" s="161"/>
      <c r="AD42" s="185"/>
    </row>
    <row r="43" spans="2:30" x14ac:dyDescent="0.3">
      <c r="B43" s="194">
        <f>IF(Diámetro_Medio!B56&lt;Diámetro_Medio!$E$41,Diámetro_Medio!B56,"N.A")</f>
        <v>266</v>
      </c>
      <c r="C43" s="194">
        <f>IF(Diámetro_Medio!B56&lt;Diámetro_Medio!$E$41,(Diámetro_Medio!B56+Diámetro_Medio!$F$44),"N.A")</f>
        <v>298</v>
      </c>
      <c r="D43" s="195">
        <f t="shared" si="39"/>
        <v>282</v>
      </c>
      <c r="E43" s="209">
        <f>IF(B43="N.A","",Diámetro_Medio!E56)</f>
        <v>8</v>
      </c>
      <c r="F43" s="213">
        <f t="shared" si="35"/>
        <v>3.3533390953113043</v>
      </c>
      <c r="G43" s="214">
        <f t="shared" si="36"/>
        <v>5.8035882036306656</v>
      </c>
      <c r="H43" s="212">
        <f t="shared" si="37"/>
        <v>8.2538373119500257</v>
      </c>
      <c r="I43" s="214">
        <f t="shared" si="38"/>
        <v>10.704086420269388</v>
      </c>
      <c r="J43" s="195">
        <f t="shared" si="40"/>
        <v>83.63550171130673</v>
      </c>
      <c r="K43" s="197">
        <f t="shared" si="41"/>
        <v>81.811294807958689</v>
      </c>
      <c r="L43" s="195">
        <f t="shared" si="42"/>
        <v>81.005986064937971</v>
      </c>
      <c r="M43" s="184"/>
      <c r="N43" s="161"/>
      <c r="O43" s="161"/>
      <c r="P43" s="184"/>
      <c r="Q43" s="184"/>
      <c r="R43" s="184"/>
      <c r="S43" s="161"/>
      <c r="T43" s="161"/>
      <c r="U43" s="161"/>
      <c r="V43" s="185"/>
      <c r="W43" s="186"/>
      <c r="X43" s="187"/>
      <c r="Y43" s="184"/>
      <c r="Z43" s="184"/>
      <c r="AA43" s="187"/>
      <c r="AB43" s="184"/>
      <c r="AC43" s="161"/>
      <c r="AD43" s="185"/>
    </row>
    <row r="44" spans="2:30" x14ac:dyDescent="0.3">
      <c r="B44" s="194">
        <f>IF(Diámetro_Medio!B57&lt;Diámetro_Medio!$E$41,Diámetro_Medio!B57,"N.A")</f>
        <v>298</v>
      </c>
      <c r="C44" s="194">
        <f>IF(Diámetro_Medio!B57&lt;Diámetro_Medio!$E$41,(Diámetro_Medio!B57+Diámetro_Medio!$F$44),"N.A")</f>
        <v>330</v>
      </c>
      <c r="D44" s="195">
        <f t="shared" si="39"/>
        <v>314</v>
      </c>
      <c r="E44" s="209">
        <f>IF(B44="N.A","",Diámetro_Medio!E57)</f>
        <v>7</v>
      </c>
      <c r="F44" s="213">
        <f t="shared" si="35"/>
        <v>3.3420276880874713</v>
      </c>
      <c r="G44" s="214">
        <f t="shared" si="36"/>
        <v>5.8389573361606857</v>
      </c>
      <c r="H44" s="212">
        <f t="shared" si="37"/>
        <v>8.3358869842339001</v>
      </c>
      <c r="I44" s="214">
        <f t="shared" si="38"/>
        <v>10.832816632307116</v>
      </c>
      <c r="J44" s="195">
        <f t="shared" si="40"/>
        <v>92.482059923439962</v>
      </c>
      <c r="K44" s="197">
        <f t="shared" si="41"/>
        <v>91.278379197300126</v>
      </c>
      <c r="L44" s="195">
        <f t="shared" si="42"/>
        <v>90.747006023135015</v>
      </c>
      <c r="M44" s="184"/>
      <c r="N44" s="161"/>
      <c r="O44" s="161"/>
      <c r="P44" s="184"/>
      <c r="Q44" s="184"/>
      <c r="R44" s="184"/>
      <c r="S44" s="161"/>
      <c r="T44" s="161"/>
      <c r="U44" s="161"/>
      <c r="V44" s="185"/>
      <c r="W44" s="186"/>
      <c r="X44" s="187"/>
      <c r="Y44" s="184"/>
      <c r="Z44" s="184"/>
      <c r="AA44" s="187"/>
      <c r="AB44" s="184"/>
      <c r="AC44" s="161"/>
      <c r="AD44" s="185"/>
    </row>
    <row r="45" spans="2:30" x14ac:dyDescent="0.3">
      <c r="B45" s="194">
        <f>IF(Diámetro_Medio!B58&lt;Diámetro_Medio!$E$41,Diámetro_Medio!B58,"N.A")</f>
        <v>330</v>
      </c>
      <c r="C45" s="194">
        <f>IF(Diámetro_Medio!B58&lt;Diámetro_Medio!$E$41,(Diámetro_Medio!B58+Diámetro_Medio!$F$44),"N.A")</f>
        <v>362</v>
      </c>
      <c r="D45" s="195">
        <f t="shared" si="39"/>
        <v>346</v>
      </c>
      <c r="E45" s="209">
        <f>IF(B45="N.A","",Diámetro_Medio!E58)</f>
        <v>2</v>
      </c>
      <c r="F45" s="213">
        <f t="shared" si="35"/>
        <v>2.8401060944567575</v>
      </c>
      <c r="G45" s="214">
        <f t="shared" si="36"/>
        <v>5.3791821932495338</v>
      </c>
      <c r="H45" s="212">
        <f t="shared" si="37"/>
        <v>7.9182582920423101</v>
      </c>
      <c r="I45" s="214">
        <f t="shared" si="38"/>
        <v>10.457334390835088</v>
      </c>
      <c r="J45" s="195">
        <f t="shared" si="40"/>
        <v>100</v>
      </c>
      <c r="K45" s="197">
        <f t="shared" si="41"/>
        <v>100</v>
      </c>
      <c r="L45" s="195">
        <f t="shared" si="42"/>
        <v>99.999999999999986</v>
      </c>
      <c r="M45" s="184"/>
      <c r="N45" s="161"/>
      <c r="O45" s="161"/>
      <c r="P45" s="184"/>
      <c r="Q45" s="184"/>
      <c r="R45" s="184"/>
      <c r="S45" s="161"/>
      <c r="T45" s="161"/>
      <c r="U45" s="161"/>
      <c r="V45" s="185"/>
      <c r="W45" s="186"/>
      <c r="X45" s="187"/>
      <c r="Y45" s="184"/>
      <c r="Z45" s="184"/>
      <c r="AA45" s="187"/>
      <c r="AB45" s="184"/>
      <c r="AC45" s="161"/>
      <c r="AD45" s="185"/>
    </row>
    <row r="46" spans="2:30" x14ac:dyDescent="0.3">
      <c r="B46" s="198" t="str">
        <f>IF(Diámetro_Medio!B59&lt;Diámetro_Medio!$E$41,Diámetro_Medio!B59,"N.A")</f>
        <v>N.A</v>
      </c>
      <c r="C46" s="198" t="str">
        <f>IF(Diámetro_Medio!B59&lt;Diámetro_Medio!$E$41,(Diámetro_Medio!B59+Diámetro_Medio!$F$44),"N.A")</f>
        <v>N.A</v>
      </c>
      <c r="D46" s="199" t="str">
        <f t="shared" si="39"/>
        <v/>
      </c>
      <c r="E46" s="209" t="str">
        <f>IF(B46="N.A","",Diámetro_Medio!E59)</f>
        <v/>
      </c>
      <c r="F46" s="215" t="str">
        <f t="shared" si="35"/>
        <v/>
      </c>
      <c r="G46" s="216" t="str">
        <f t="shared" si="36"/>
        <v/>
      </c>
      <c r="H46" s="212" t="str">
        <f t="shared" si="37"/>
        <v/>
      </c>
      <c r="I46" s="214" t="str">
        <f t="shared" si="38"/>
        <v/>
      </c>
      <c r="J46" s="199" t="str">
        <f t="shared" si="40"/>
        <v/>
      </c>
      <c r="K46" s="201" t="str">
        <f t="shared" si="41"/>
        <v/>
      </c>
      <c r="L46" s="199" t="str">
        <f t="shared" si="42"/>
        <v/>
      </c>
      <c r="M46" s="184"/>
      <c r="N46" s="161"/>
      <c r="O46" s="161"/>
      <c r="P46" s="184"/>
      <c r="Q46" s="184"/>
      <c r="R46" s="184"/>
      <c r="S46" s="161"/>
      <c r="T46" s="161"/>
      <c r="U46" s="161"/>
      <c r="V46" s="185"/>
      <c r="W46" s="186"/>
      <c r="X46" s="187"/>
      <c r="Y46" s="184"/>
      <c r="Z46" s="184"/>
      <c r="AA46" s="187"/>
      <c r="AB46" s="184"/>
      <c r="AC46" s="161"/>
      <c r="AD46" s="185"/>
    </row>
    <row r="47" spans="2:30" x14ac:dyDescent="0.3">
      <c r="B47" s="407" t="s">
        <v>18</v>
      </c>
      <c r="C47" s="408"/>
      <c r="D47" s="150">
        <f>SUM(D35:D43)/9</f>
        <v>154</v>
      </c>
      <c r="E47" s="151">
        <f>SUM(E35:E46)</f>
        <v>787</v>
      </c>
      <c r="F47" s="217">
        <f>SUM(F35:F46)</f>
        <v>37.777716575739156</v>
      </c>
      <c r="G47" s="218">
        <f>SUM(G35:G46)</f>
        <v>61.676405279903349</v>
      </c>
      <c r="H47" s="219">
        <f>SUM(H35:H46)</f>
        <v>85.575093984067564</v>
      </c>
      <c r="I47" s="217">
        <f>SUM(I35:I46)</f>
        <v>109.47378268823176</v>
      </c>
      <c r="J47" s="203">
        <f t="shared" si="40"/>
        <v>100</v>
      </c>
      <c r="K47" s="203">
        <f t="shared" si="41"/>
        <v>100</v>
      </c>
      <c r="L47" s="203">
        <f t="shared" si="42"/>
        <v>99.999999999999986</v>
      </c>
      <c r="M47" s="184"/>
      <c r="N47" s="161"/>
      <c r="O47" s="161"/>
      <c r="P47" s="184"/>
      <c r="Q47" s="184"/>
      <c r="R47" s="184"/>
      <c r="S47" s="161"/>
      <c r="T47" s="161"/>
      <c r="U47" s="161"/>
      <c r="V47" s="185"/>
      <c r="W47" s="186"/>
      <c r="X47" s="187"/>
      <c r="Y47" s="184"/>
      <c r="Z47" s="184"/>
      <c r="AA47" s="187"/>
      <c r="AB47" s="184"/>
      <c r="AC47" s="161"/>
      <c r="AD47" s="185"/>
    </row>
    <row r="48" spans="2:30" x14ac:dyDescent="0.3">
      <c r="B48" s="160"/>
      <c r="C48" s="160"/>
      <c r="D48" s="161"/>
      <c r="E48" s="162"/>
      <c r="F48" s="184"/>
      <c r="G48" s="220"/>
      <c r="H48" s="184"/>
      <c r="I48" s="184"/>
      <c r="J48" s="204"/>
      <c r="K48" s="204"/>
      <c r="L48" s="204"/>
      <c r="M48" s="184"/>
      <c r="N48" s="161"/>
      <c r="O48" s="161"/>
      <c r="P48" s="184"/>
      <c r="Q48" s="184"/>
      <c r="R48" s="184"/>
      <c r="S48" s="161"/>
      <c r="T48" s="161"/>
      <c r="U48" s="161"/>
      <c r="V48" s="185"/>
      <c r="W48" s="186"/>
      <c r="X48" s="187"/>
      <c r="Y48" s="184"/>
      <c r="Z48" s="184"/>
      <c r="AA48" s="187"/>
      <c r="AB48" s="184"/>
      <c r="AC48" s="161"/>
      <c r="AD48" s="185"/>
    </row>
    <row r="49" spans="2:30" s="174" customFormat="1" x14ac:dyDescent="0.3">
      <c r="B49" s="315" t="s">
        <v>137</v>
      </c>
      <c r="C49" s="316"/>
      <c r="D49" s="316"/>
      <c r="E49" s="316"/>
      <c r="F49" s="316"/>
      <c r="G49" s="316"/>
      <c r="H49" s="316"/>
      <c r="I49" s="316"/>
      <c r="J49" s="316"/>
      <c r="K49" s="171"/>
      <c r="L49" s="171"/>
      <c r="M49" s="171"/>
      <c r="N49" s="167"/>
      <c r="O49" s="167"/>
      <c r="P49" s="171"/>
      <c r="Q49" s="171"/>
      <c r="R49" s="171"/>
      <c r="S49" s="167"/>
      <c r="T49" s="167"/>
      <c r="U49" s="167"/>
      <c r="V49" s="172"/>
      <c r="W49" s="173"/>
      <c r="X49" s="160"/>
      <c r="Y49" s="171"/>
      <c r="Z49" s="171"/>
      <c r="AA49" s="160"/>
      <c r="AB49" s="171"/>
      <c r="AC49" s="167"/>
      <c r="AD49" s="172"/>
    </row>
    <row r="50" spans="2:30" ht="23.25" customHeight="1" x14ac:dyDescent="0.3">
      <c r="B50" s="406" t="s">
        <v>8</v>
      </c>
      <c r="C50" s="406"/>
      <c r="D50" s="175" t="s">
        <v>128</v>
      </c>
      <c r="E50" s="176" t="s">
        <v>129</v>
      </c>
      <c r="F50" s="221"/>
      <c r="G50" s="222"/>
      <c r="H50" s="223" t="s">
        <v>15</v>
      </c>
      <c r="I50" s="224" t="s">
        <v>16</v>
      </c>
      <c r="J50" s="207" t="s">
        <v>106</v>
      </c>
      <c r="K50" s="184"/>
      <c r="L50" s="184"/>
      <c r="M50" s="184"/>
      <c r="N50" s="161"/>
      <c r="O50" s="161"/>
      <c r="P50" s="184"/>
      <c r="Q50" s="184"/>
      <c r="R50" s="184"/>
      <c r="S50" s="161"/>
      <c r="T50" s="161"/>
      <c r="U50" s="161"/>
      <c r="V50" s="185"/>
      <c r="W50" s="186"/>
      <c r="X50" s="187"/>
      <c r="Y50" s="184"/>
      <c r="Z50" s="184"/>
      <c r="AA50" s="187"/>
      <c r="AB50" s="184"/>
      <c r="AC50" s="161"/>
      <c r="AD50" s="185"/>
    </row>
    <row r="51" spans="2:30" x14ac:dyDescent="0.3">
      <c r="B51" s="188">
        <f>IF(Diámetro_Medio!B48&lt;Diámetro_Medio!$E$41,Diámetro_Medio!B48,"N.A")</f>
        <v>10</v>
      </c>
      <c r="C51" s="188">
        <f>IF(Diámetro_Medio!B48&lt;Diámetro_Medio!$E$41,(Diámetro_Medio!B48+Diámetro_Medio!$F$44),"N.A")</f>
        <v>42</v>
      </c>
      <c r="D51" s="189">
        <f>IF(B51="N.A","",(B51+C51)/2)</f>
        <v>26</v>
      </c>
      <c r="E51" s="190">
        <f>IF(B51="N.A","",Diámetro_Medio!E48)</f>
        <v>31</v>
      </c>
      <c r="F51" s="210">
        <f>IF(B51="N.A","",IF(E51=0,"",LOG(D51,10)))</f>
        <v>1.414973347970818</v>
      </c>
      <c r="G51" s="211">
        <f>IF(B51="N.A","",(E51*F51))</f>
        <v>43.864173787095361</v>
      </c>
      <c r="H51" s="210">
        <f>IF(B51="N.A","",F51)</f>
        <v>1.414973347970818</v>
      </c>
      <c r="I51" s="225">
        <f>IF(B51="N.A","",(100/$F$63)*H51)</f>
        <v>5.9207154228686516</v>
      </c>
      <c r="J51" s="226">
        <f>IF(B51="N.A","",(100/$G$63)*G51)</f>
        <v>2.7194385015623288</v>
      </c>
      <c r="K51" s="184"/>
      <c r="L51" s="184"/>
      <c r="M51" s="184"/>
      <c r="N51" s="161"/>
      <c r="O51" s="161"/>
      <c r="P51" s="184"/>
      <c r="Q51" s="184"/>
      <c r="R51" s="184"/>
      <c r="S51" s="161"/>
      <c r="T51" s="161"/>
      <c r="U51" s="161"/>
      <c r="V51" s="185"/>
      <c r="W51" s="186"/>
      <c r="X51" s="187"/>
      <c r="Y51" s="184"/>
      <c r="Z51" s="184"/>
      <c r="AA51" s="187"/>
      <c r="AB51" s="184"/>
      <c r="AC51" s="161"/>
      <c r="AD51" s="185"/>
    </row>
    <row r="52" spans="2:30" x14ac:dyDescent="0.3">
      <c r="B52" s="194">
        <f>IF(Diámetro_Medio!B49&lt;Diámetro_Medio!$E$41,Diámetro_Medio!B49,"N.A")</f>
        <v>42</v>
      </c>
      <c r="C52" s="194">
        <f>IF(Diámetro_Medio!B49&lt;Diámetro_Medio!$E$41,(Diámetro_Medio!B49+Diámetro_Medio!$F$44),"N.A")</f>
        <v>74</v>
      </c>
      <c r="D52" s="195">
        <f t="shared" ref="D52:D62" si="43">IF(B52="N.A","",(B52+C52)/2)</f>
        <v>58</v>
      </c>
      <c r="E52" s="196">
        <f>IF(B52="N.A","",Diámetro_Medio!E49)</f>
        <v>4</v>
      </c>
      <c r="F52" s="213">
        <f t="shared" ref="F52:F62" si="44">IF(B52="N.A","",IF(E52=0,"",LOG(D52,10)))</f>
        <v>1.7634279935629371</v>
      </c>
      <c r="G52" s="214">
        <f t="shared" ref="G52:G62" si="45">IF(B52="N.A","",(E52*F52))</f>
        <v>7.0537119742517485</v>
      </c>
      <c r="H52" s="213">
        <f>IF(B52="N.A","",(H51+F52))</f>
        <v>3.1784013415337551</v>
      </c>
      <c r="I52" s="227">
        <f t="shared" ref="I52:I62" si="46">IF(B52="N.A","",(100/$F$63)*H52)</f>
        <v>13.299480071389599</v>
      </c>
      <c r="J52" s="228">
        <f>IF(B52="N.A","",((100/$G$63)*G52)+J51)</f>
        <v>3.1567460869010211</v>
      </c>
      <c r="K52" s="184"/>
      <c r="L52" s="184"/>
      <c r="M52" s="184"/>
      <c r="N52" s="161"/>
      <c r="O52" s="161"/>
      <c r="P52" s="184"/>
      <c r="Q52" s="184"/>
      <c r="R52" s="184"/>
      <c r="S52" s="161"/>
      <c r="T52" s="161"/>
      <c r="U52" s="161"/>
      <c r="V52" s="185"/>
      <c r="W52" s="186"/>
      <c r="X52" s="187"/>
      <c r="Y52" s="184"/>
      <c r="Z52" s="184"/>
      <c r="AA52" s="187"/>
      <c r="AB52" s="184"/>
      <c r="AC52" s="161"/>
      <c r="AD52" s="185"/>
    </row>
    <row r="53" spans="2:30" x14ac:dyDescent="0.3">
      <c r="B53" s="194">
        <f>IF(Diámetro_Medio!B50&lt;Diámetro_Medio!$E$41,Diámetro_Medio!B50,"N.A")</f>
        <v>74</v>
      </c>
      <c r="C53" s="194">
        <f>IF(Diámetro_Medio!B50&lt;Diámetro_Medio!$E$41,(Diámetro_Medio!B50+Diámetro_Medio!$F$44),"N.A")</f>
        <v>106</v>
      </c>
      <c r="D53" s="195">
        <f t="shared" si="43"/>
        <v>90</v>
      </c>
      <c r="E53" s="196">
        <f>IF(B53="N.A","",Diámetro_Medio!E50)</f>
        <v>218</v>
      </c>
      <c r="F53" s="213">
        <f t="shared" si="44"/>
        <v>1.9542425094393248</v>
      </c>
      <c r="G53" s="214">
        <f t="shared" si="45"/>
        <v>426.02486705777278</v>
      </c>
      <c r="H53" s="213">
        <f t="shared" ref="H53:H62" si="47">IF(B53="N.A","",(H52+F53))</f>
        <v>5.1326438509730803</v>
      </c>
      <c r="I53" s="227">
        <f t="shared" si="46"/>
        <v>21.476675622285288</v>
      </c>
      <c r="J53" s="228">
        <f t="shared" ref="J53:J62" si="48">IF(B53="N.A","",((100/$G$63)*G53)+J52)</f>
        <v>29.568925459597185</v>
      </c>
      <c r="K53" s="184"/>
      <c r="L53" s="184"/>
      <c r="M53" s="184"/>
      <c r="N53" s="161"/>
      <c r="O53" s="161"/>
      <c r="P53" s="184"/>
      <c r="Q53" s="184"/>
      <c r="R53" s="184"/>
      <c r="S53" s="161"/>
      <c r="T53" s="161"/>
      <c r="U53" s="161"/>
      <c r="V53" s="185"/>
      <c r="W53" s="186"/>
      <c r="X53" s="187"/>
      <c r="Y53" s="184"/>
      <c r="Z53" s="184"/>
      <c r="AA53" s="187"/>
      <c r="AB53" s="184"/>
      <c r="AC53" s="161"/>
      <c r="AD53" s="185"/>
    </row>
    <row r="54" spans="2:30" x14ac:dyDescent="0.3">
      <c r="B54" s="194">
        <f>IF(Diámetro_Medio!B51&lt;Diámetro_Medio!$E$41,Diámetro_Medio!B51,"N.A")</f>
        <v>106</v>
      </c>
      <c r="C54" s="194">
        <f>IF(Diámetro_Medio!B51&lt;Diámetro_Medio!$E$41,(Diámetro_Medio!B51+Diámetro_Medio!$F$44),"N.A")</f>
        <v>138</v>
      </c>
      <c r="D54" s="195">
        <f t="shared" si="43"/>
        <v>122</v>
      </c>
      <c r="E54" s="196">
        <f>IF(B54="N.A","",Diámetro_Medio!E51)</f>
        <v>404</v>
      </c>
      <c r="F54" s="213">
        <f t="shared" si="44"/>
        <v>2.086359830674748</v>
      </c>
      <c r="G54" s="214">
        <f t="shared" si="45"/>
        <v>842.8893715925982</v>
      </c>
      <c r="H54" s="213">
        <f t="shared" si="47"/>
        <v>7.2190036816478287</v>
      </c>
      <c r="I54" s="227">
        <f t="shared" si="46"/>
        <v>30.20669364336279</v>
      </c>
      <c r="J54" s="228">
        <f t="shared" si="48"/>
        <v>81.825371022489307</v>
      </c>
      <c r="K54" s="184"/>
      <c r="L54" s="184"/>
      <c r="M54" s="184"/>
      <c r="N54" s="161"/>
      <c r="O54" s="161"/>
      <c r="P54" s="184"/>
      <c r="Q54" s="184"/>
      <c r="R54" s="184"/>
      <c r="S54" s="161"/>
      <c r="T54" s="161"/>
      <c r="U54" s="161"/>
      <c r="V54" s="185"/>
      <c r="W54" s="186"/>
      <c r="X54" s="187"/>
      <c r="Y54" s="184"/>
      <c r="Z54" s="184"/>
      <c r="AA54" s="187"/>
      <c r="AB54" s="184"/>
      <c r="AC54" s="161"/>
      <c r="AD54" s="185"/>
    </row>
    <row r="55" spans="2:30" x14ac:dyDescent="0.3">
      <c r="B55" s="194">
        <f>IF(Diámetro_Medio!B52&lt;Diámetro_Medio!$E$41,Diámetro_Medio!B52,"N.A")</f>
        <v>138</v>
      </c>
      <c r="C55" s="194">
        <f>IF(Diámetro_Medio!B52&lt;Diámetro_Medio!$E$41,(Diámetro_Medio!B52+Diámetro_Medio!$F$44),"N.A")</f>
        <v>170</v>
      </c>
      <c r="D55" s="195">
        <f t="shared" si="43"/>
        <v>154</v>
      </c>
      <c r="E55" s="196">
        <f>IF(B55="N.A","",Diámetro_Medio!E52)</f>
        <v>85</v>
      </c>
      <c r="F55" s="213">
        <f t="shared" si="44"/>
        <v>2.1875207208364631</v>
      </c>
      <c r="G55" s="214">
        <f t="shared" si="45"/>
        <v>185.93926127109935</v>
      </c>
      <c r="H55" s="213">
        <f t="shared" si="47"/>
        <v>9.4065244024842922</v>
      </c>
      <c r="I55" s="227">
        <f t="shared" si="46"/>
        <v>39.360002211524112</v>
      </c>
      <c r="J55" s="228">
        <f t="shared" si="48"/>
        <v>93.353010606149837</v>
      </c>
      <c r="K55" s="184"/>
      <c r="L55" s="184"/>
      <c r="M55" s="184"/>
      <c r="N55" s="161"/>
      <c r="O55" s="161"/>
      <c r="P55" s="184"/>
      <c r="Q55" s="184"/>
      <c r="R55" s="184"/>
      <c r="S55" s="161"/>
      <c r="T55" s="161"/>
      <c r="U55" s="161"/>
      <c r="V55" s="185"/>
      <c r="W55" s="186"/>
      <c r="X55" s="187"/>
      <c r="Y55" s="184"/>
      <c r="Z55" s="184"/>
      <c r="AA55" s="187"/>
      <c r="AB55" s="184"/>
      <c r="AC55" s="161"/>
      <c r="AD55" s="185"/>
    </row>
    <row r="56" spans="2:30" x14ac:dyDescent="0.3">
      <c r="B56" s="194">
        <f>IF(Diámetro_Medio!B53&lt;Diámetro_Medio!$E$41,Diámetro_Medio!B53,"N.A")</f>
        <v>170</v>
      </c>
      <c r="C56" s="194">
        <f>IF(Diámetro_Medio!B53&lt;Diámetro_Medio!$E$41,(Diámetro_Medio!B53+Diámetro_Medio!$F$44),"N.A")</f>
        <v>202</v>
      </c>
      <c r="D56" s="195">
        <f t="shared" si="43"/>
        <v>186</v>
      </c>
      <c r="E56" s="196">
        <f>IF(B56="N.A","",Diámetro_Medio!E53)</f>
        <v>13</v>
      </c>
      <c r="F56" s="213">
        <f t="shared" si="44"/>
        <v>2.2695129442179165</v>
      </c>
      <c r="G56" s="214">
        <f t="shared" si="45"/>
        <v>29.503668274832915</v>
      </c>
      <c r="H56" s="213">
        <f t="shared" si="47"/>
        <v>11.676037346702209</v>
      </c>
      <c r="I56" s="227">
        <f t="shared" si="46"/>
        <v>48.856393299385218</v>
      </c>
      <c r="J56" s="228">
        <f t="shared" si="48"/>
        <v>95.182143689411234</v>
      </c>
      <c r="K56" s="184"/>
      <c r="L56" s="184"/>
      <c r="M56" s="184"/>
      <c r="N56" s="161"/>
      <c r="O56" s="161"/>
      <c r="P56" s="184"/>
      <c r="Q56" s="184"/>
      <c r="R56" s="184"/>
      <c r="S56" s="161"/>
      <c r="T56" s="161"/>
      <c r="U56" s="161"/>
      <c r="V56" s="185"/>
      <c r="W56" s="186"/>
      <c r="X56" s="187"/>
      <c r="Y56" s="184"/>
      <c r="Z56" s="184"/>
      <c r="AA56" s="187"/>
      <c r="AB56" s="184"/>
      <c r="AC56" s="161"/>
      <c r="AD56" s="185"/>
    </row>
    <row r="57" spans="2:30" x14ac:dyDescent="0.3">
      <c r="B57" s="194">
        <f>IF(Diámetro_Medio!B54&lt;Diámetro_Medio!$E$41,Diámetro_Medio!B54,"N.A")</f>
        <v>202</v>
      </c>
      <c r="C57" s="194">
        <f>IF(Diámetro_Medio!B54&lt;Diámetro_Medio!$E$41,(Diámetro_Medio!B54+Diámetro_Medio!$F$44),"N.A")</f>
        <v>234</v>
      </c>
      <c r="D57" s="195">
        <f t="shared" si="43"/>
        <v>218</v>
      </c>
      <c r="E57" s="196">
        <f>IF(B57="N.A","",Diámetro_Medio!E54)</f>
        <v>7</v>
      </c>
      <c r="F57" s="213">
        <f t="shared" si="44"/>
        <v>2.3384564936046046</v>
      </c>
      <c r="G57" s="214">
        <f t="shared" si="45"/>
        <v>16.369195455232234</v>
      </c>
      <c r="H57" s="213">
        <f t="shared" si="47"/>
        <v>14.014493840306814</v>
      </c>
      <c r="I57" s="227">
        <f t="shared" si="46"/>
        <v>58.641266948947184</v>
      </c>
      <c r="J57" s="228">
        <f t="shared" si="48"/>
        <v>96.196981460586898</v>
      </c>
      <c r="K57" s="184"/>
      <c r="L57" s="184"/>
      <c r="M57" s="184"/>
      <c r="N57" s="161"/>
      <c r="O57" s="161"/>
      <c r="P57" s="184"/>
      <c r="Q57" s="184"/>
      <c r="R57" s="184"/>
      <c r="S57" s="161"/>
      <c r="T57" s="161"/>
      <c r="U57" s="161"/>
      <c r="V57" s="185"/>
      <c r="W57" s="186"/>
      <c r="X57" s="187"/>
      <c r="Y57" s="184"/>
      <c r="Z57" s="184"/>
      <c r="AA57" s="187"/>
      <c r="AB57" s="184"/>
      <c r="AC57" s="161"/>
      <c r="AD57" s="185"/>
    </row>
    <row r="58" spans="2:30" x14ac:dyDescent="0.3">
      <c r="B58" s="194">
        <f>IF(Diámetro_Medio!B55&lt;Diámetro_Medio!$E$41,Diámetro_Medio!B55,"N.A")</f>
        <v>234</v>
      </c>
      <c r="C58" s="194">
        <f>IF(Diámetro_Medio!B55&lt;Diámetro_Medio!$E$41,(Diámetro_Medio!B55+Diámetro_Medio!$F$44),"N.A")</f>
        <v>266</v>
      </c>
      <c r="D58" s="195">
        <f t="shared" si="43"/>
        <v>250</v>
      </c>
      <c r="E58" s="196">
        <f>IF(B58="N.A","",Diámetro_Medio!E55)</f>
        <v>8</v>
      </c>
      <c r="F58" s="213">
        <f t="shared" si="44"/>
        <v>2.397940008672037</v>
      </c>
      <c r="G58" s="214">
        <f t="shared" si="45"/>
        <v>19.183520069376296</v>
      </c>
      <c r="H58" s="213">
        <f t="shared" si="47"/>
        <v>16.41243384897885</v>
      </c>
      <c r="I58" s="227">
        <f t="shared" si="46"/>
        <v>68.67503925484867</v>
      </c>
      <c r="J58" s="228">
        <f t="shared" si="48"/>
        <v>97.386298357911045</v>
      </c>
      <c r="K58" s="184"/>
      <c r="L58" s="184"/>
      <c r="M58" s="184"/>
      <c r="N58" s="161"/>
      <c r="O58" s="161"/>
      <c r="P58" s="184"/>
      <c r="Q58" s="184"/>
      <c r="R58" s="184"/>
      <c r="S58" s="161"/>
      <c r="T58" s="161"/>
      <c r="U58" s="161"/>
      <c r="V58" s="185"/>
      <c r="W58" s="186"/>
      <c r="X58" s="187"/>
      <c r="Y58" s="184"/>
      <c r="Z58" s="184"/>
      <c r="AA58" s="187"/>
      <c r="AB58" s="184"/>
      <c r="AC58" s="161"/>
      <c r="AD58" s="185"/>
    </row>
    <row r="59" spans="2:30" x14ac:dyDescent="0.3">
      <c r="B59" s="194">
        <f>IF(Diámetro_Medio!B56&lt;Diámetro_Medio!$E$41,Diámetro_Medio!B56,"N.A")</f>
        <v>266</v>
      </c>
      <c r="C59" s="194">
        <f>IF(Diámetro_Medio!B56&lt;Diámetro_Medio!$E$41,(Diámetro_Medio!B56+Diámetro_Medio!$F$44),"N.A")</f>
        <v>298</v>
      </c>
      <c r="D59" s="195">
        <f t="shared" si="43"/>
        <v>282</v>
      </c>
      <c r="E59" s="196">
        <f>IF(B59="N.A","",Diámetro_Medio!E56)</f>
        <v>8</v>
      </c>
      <c r="F59" s="213">
        <f t="shared" si="44"/>
        <v>2.4502491083193609</v>
      </c>
      <c r="G59" s="214">
        <f t="shared" si="45"/>
        <v>19.601992866554887</v>
      </c>
      <c r="H59" s="213">
        <f t="shared" si="47"/>
        <v>18.862682957298212</v>
      </c>
      <c r="I59" s="227">
        <f t="shared" si="46"/>
        <v>78.92769009544655</v>
      </c>
      <c r="J59" s="228">
        <f t="shared" si="48"/>
        <v>98.601559230426147</v>
      </c>
      <c r="K59" s="184"/>
      <c r="L59" s="184"/>
      <c r="M59" s="184"/>
      <c r="N59" s="161"/>
      <c r="O59" s="161"/>
      <c r="P59" s="184"/>
      <c r="Q59" s="184"/>
      <c r="R59" s="184"/>
      <c r="S59" s="161"/>
      <c r="T59" s="161"/>
      <c r="U59" s="161"/>
      <c r="V59" s="185"/>
      <c r="W59" s="186"/>
      <c r="X59" s="187"/>
      <c r="Y59" s="184"/>
      <c r="Z59" s="184"/>
      <c r="AA59" s="187"/>
      <c r="AB59" s="184"/>
      <c r="AC59" s="161"/>
      <c r="AD59" s="185"/>
    </row>
    <row r="60" spans="2:30" x14ac:dyDescent="0.3">
      <c r="B60" s="194">
        <f>IF(Diámetro_Medio!B57&lt;Diámetro_Medio!$E$41,Diámetro_Medio!B57,"N.A")</f>
        <v>298</v>
      </c>
      <c r="C60" s="194">
        <f>IF(Diámetro_Medio!B57&lt;Diámetro_Medio!$E$41,(Diámetro_Medio!B57+Diámetro_Medio!$F$44),"N.A")</f>
        <v>330</v>
      </c>
      <c r="D60" s="195">
        <f t="shared" si="43"/>
        <v>314</v>
      </c>
      <c r="E60" s="196">
        <f>IF(B60="N.A","",Diámetro_Medio!E57)</f>
        <v>7</v>
      </c>
      <c r="F60" s="213">
        <f t="shared" si="44"/>
        <v>2.4969296480732144</v>
      </c>
      <c r="G60" s="214">
        <f t="shared" si="45"/>
        <v>17.478507536512502</v>
      </c>
      <c r="H60" s="213">
        <f t="shared" si="47"/>
        <v>21.359612605371424</v>
      </c>
      <c r="I60" s="227">
        <f t="shared" si="46"/>
        <v>89.375667718746612</v>
      </c>
      <c r="J60" s="228">
        <f t="shared" si="48"/>
        <v>99.68517080317217</v>
      </c>
      <c r="K60" s="184"/>
      <c r="L60" s="184"/>
      <c r="M60" s="184"/>
      <c r="N60" s="161"/>
      <c r="O60" s="161"/>
      <c r="P60" s="184"/>
      <c r="Q60" s="184"/>
      <c r="R60" s="184"/>
      <c r="S60" s="161"/>
      <c r="T60" s="161"/>
      <c r="U60" s="161"/>
      <c r="V60" s="185"/>
      <c r="W60" s="186"/>
      <c r="X60" s="187"/>
      <c r="Y60" s="184"/>
      <c r="Z60" s="184"/>
      <c r="AA60" s="187"/>
      <c r="AB60" s="184"/>
      <c r="AC60" s="161"/>
      <c r="AD60" s="185"/>
    </row>
    <row r="61" spans="2:30" x14ac:dyDescent="0.3">
      <c r="B61" s="194">
        <f>IF(Diámetro_Medio!B58&lt;Diámetro_Medio!$E$41,Diámetro_Medio!B58,"N.A")</f>
        <v>330</v>
      </c>
      <c r="C61" s="194">
        <f>IF(Diámetro_Medio!B58&lt;Diámetro_Medio!$E$41,(Diámetro_Medio!B58+Diámetro_Medio!$F$44),"N.A")</f>
        <v>362</v>
      </c>
      <c r="D61" s="195">
        <f t="shared" si="43"/>
        <v>346</v>
      </c>
      <c r="E61" s="196">
        <f>IF(B61="N.A","",Diámetro_Medio!E58)</f>
        <v>2</v>
      </c>
      <c r="F61" s="213">
        <f t="shared" si="44"/>
        <v>2.5390760987927767</v>
      </c>
      <c r="G61" s="214">
        <f t="shared" si="45"/>
        <v>5.0781521975855535</v>
      </c>
      <c r="H61" s="213">
        <f t="shared" si="47"/>
        <v>23.898688704164201</v>
      </c>
      <c r="I61" s="227">
        <f t="shared" si="46"/>
        <v>100</v>
      </c>
      <c r="J61" s="228">
        <f t="shared" si="48"/>
        <v>100</v>
      </c>
      <c r="K61" s="184"/>
      <c r="L61" s="184"/>
      <c r="M61" s="184"/>
      <c r="N61" s="161"/>
      <c r="O61" s="161"/>
      <c r="P61" s="184"/>
      <c r="Q61" s="184"/>
      <c r="R61" s="184"/>
      <c r="S61" s="161"/>
      <c r="T61" s="161"/>
      <c r="U61" s="161"/>
      <c r="V61" s="185"/>
      <c r="W61" s="186"/>
      <c r="X61" s="187"/>
      <c r="Y61" s="184"/>
      <c r="Z61" s="184"/>
      <c r="AA61" s="187"/>
      <c r="AB61" s="184"/>
      <c r="AC61" s="161"/>
      <c r="AD61" s="185"/>
    </row>
    <row r="62" spans="2:30" x14ac:dyDescent="0.3">
      <c r="B62" s="198" t="str">
        <f>IF(Diámetro_Medio!B59&lt;Diámetro_Medio!$E$41,Diámetro_Medio!B59,"N.A")</f>
        <v>N.A</v>
      </c>
      <c r="C62" s="198" t="str">
        <f>IF(Diámetro_Medio!B59&lt;Diámetro_Medio!$E$41,(Diámetro_Medio!B59+Diámetro_Medio!$F$44),"N.A")</f>
        <v>N.A</v>
      </c>
      <c r="D62" s="199" t="str">
        <f t="shared" si="43"/>
        <v/>
      </c>
      <c r="E62" s="200" t="str">
        <f>IF(B62="N.A","",Diámetro_Medio!E59)</f>
        <v/>
      </c>
      <c r="F62" s="215" t="str">
        <f t="shared" si="44"/>
        <v/>
      </c>
      <c r="G62" s="216" t="str">
        <f t="shared" si="45"/>
        <v/>
      </c>
      <c r="H62" s="215" t="str">
        <f t="shared" si="47"/>
        <v/>
      </c>
      <c r="I62" s="229" t="str">
        <f t="shared" si="46"/>
        <v/>
      </c>
      <c r="J62" s="230" t="str">
        <f t="shared" si="48"/>
        <v/>
      </c>
      <c r="K62" s="184"/>
      <c r="L62" s="184"/>
      <c r="M62" s="184"/>
      <c r="N62" s="161"/>
      <c r="O62" s="161"/>
      <c r="P62" s="184"/>
      <c r="Q62" s="184"/>
      <c r="R62" s="184"/>
      <c r="S62" s="161"/>
      <c r="T62" s="161"/>
      <c r="U62" s="161"/>
      <c r="V62" s="185"/>
      <c r="W62" s="186"/>
      <c r="X62" s="187"/>
      <c r="Y62" s="184"/>
      <c r="Z62" s="184"/>
      <c r="AA62" s="187"/>
      <c r="AB62" s="184"/>
      <c r="AC62" s="161"/>
      <c r="AD62" s="185"/>
    </row>
    <row r="63" spans="2:30" x14ac:dyDescent="0.3">
      <c r="B63" s="407" t="s">
        <v>132</v>
      </c>
      <c r="C63" s="408"/>
      <c r="D63" s="150">
        <f>SUM(D51:D59)/9</f>
        <v>154</v>
      </c>
      <c r="E63" s="151">
        <f>SUM(E51:E62)</f>
        <v>787</v>
      </c>
      <c r="F63" s="217">
        <f>SUM(F51:F62)</f>
        <v>23.898688704164201</v>
      </c>
      <c r="G63" s="217">
        <f>SUM(G51:G62)</f>
        <v>1612.986422082912</v>
      </c>
      <c r="H63" s="217">
        <f>MAX(H51:H62)</f>
        <v>23.898688704164201</v>
      </c>
      <c r="I63" s="151">
        <f>MAX(I51:I62)</f>
        <v>100</v>
      </c>
      <c r="J63" s="151">
        <f>MAX(J51:J62)</f>
        <v>100</v>
      </c>
      <c r="K63" s="184"/>
      <c r="L63" s="184"/>
      <c r="M63" s="184"/>
      <c r="N63" s="161"/>
      <c r="O63" s="161"/>
      <c r="P63" s="184"/>
      <c r="Q63" s="184"/>
      <c r="R63" s="184"/>
      <c r="S63" s="161"/>
      <c r="T63" s="161"/>
      <c r="U63" s="161"/>
      <c r="V63" s="185"/>
      <c r="W63" s="186"/>
      <c r="X63" s="187"/>
      <c r="Y63" s="184"/>
      <c r="Z63" s="184"/>
      <c r="AA63" s="187"/>
      <c r="AB63" s="184"/>
      <c r="AC63" s="161"/>
      <c r="AD63" s="185"/>
    </row>
    <row r="64" spans="2:30" x14ac:dyDescent="0.3">
      <c r="B64" s="160"/>
      <c r="C64" s="160"/>
      <c r="D64" s="161"/>
      <c r="E64" s="162"/>
      <c r="F64" s="184"/>
      <c r="G64" s="184"/>
      <c r="H64" s="184"/>
      <c r="I64" s="162"/>
      <c r="J64" s="162"/>
      <c r="K64" s="184"/>
      <c r="L64" s="184"/>
      <c r="M64" s="184"/>
      <c r="N64" s="161"/>
      <c r="O64" s="161"/>
      <c r="P64" s="184"/>
      <c r="Q64" s="184"/>
      <c r="R64" s="184"/>
      <c r="S64" s="161"/>
      <c r="T64" s="161"/>
      <c r="U64" s="161"/>
      <c r="V64" s="185"/>
      <c r="W64" s="186"/>
      <c r="X64" s="187"/>
      <c r="Y64" s="184"/>
      <c r="Z64" s="184"/>
      <c r="AA64" s="187"/>
      <c r="AB64" s="184"/>
      <c r="AC64" s="161"/>
      <c r="AD64" s="185"/>
    </row>
    <row r="65" spans="2:30" x14ac:dyDescent="0.3">
      <c r="B65" s="315" t="s">
        <v>139</v>
      </c>
      <c r="C65" s="316"/>
      <c r="D65" s="316"/>
      <c r="E65" s="316"/>
      <c r="F65" s="316"/>
      <c r="G65" s="316"/>
      <c r="H65" s="316"/>
      <c r="I65" s="316"/>
      <c r="J65" s="316"/>
      <c r="K65" s="316"/>
      <c r="L65" s="184"/>
      <c r="M65" s="184"/>
      <c r="N65" s="161"/>
      <c r="O65" s="161"/>
      <c r="P65" s="184"/>
      <c r="Q65" s="184"/>
      <c r="R65" s="184"/>
      <c r="S65" s="161"/>
      <c r="T65" s="161"/>
      <c r="U65" s="161"/>
      <c r="V65" s="185"/>
      <c r="W65" s="186"/>
      <c r="X65" s="187"/>
      <c r="Y65" s="184"/>
      <c r="Z65" s="184"/>
      <c r="AA65" s="187"/>
      <c r="AB65" s="184"/>
      <c r="AC65" s="161"/>
      <c r="AD65" s="185"/>
    </row>
    <row r="66" spans="2:30" ht="34.5" customHeight="1" x14ac:dyDescent="0.3">
      <c r="B66" s="406" t="s">
        <v>8</v>
      </c>
      <c r="C66" s="406"/>
      <c r="D66" s="175" t="s">
        <v>128</v>
      </c>
      <c r="E66" s="176" t="s">
        <v>129</v>
      </c>
      <c r="F66" s="207" t="s">
        <v>131</v>
      </c>
      <c r="G66" s="231"/>
      <c r="H66" s="207"/>
      <c r="I66" s="231" t="s">
        <v>133</v>
      </c>
      <c r="J66" s="207"/>
      <c r="K66" s="207"/>
      <c r="L66" s="171"/>
      <c r="M66" s="171"/>
      <c r="N66" s="167"/>
      <c r="O66" s="167"/>
      <c r="P66" s="171"/>
      <c r="Q66" s="171"/>
      <c r="R66" s="171"/>
      <c r="S66" s="167"/>
      <c r="T66" s="167"/>
      <c r="U66" s="167"/>
      <c r="V66" s="172"/>
      <c r="W66" s="173"/>
      <c r="X66" s="160"/>
      <c r="Y66" s="171"/>
      <c r="Z66" s="171"/>
      <c r="AA66" s="160"/>
      <c r="AB66" s="171"/>
      <c r="AC66" s="167"/>
      <c r="AD66" s="172"/>
    </row>
    <row r="67" spans="2:30" x14ac:dyDescent="0.3">
      <c r="B67" s="232">
        <f>IF(Diámetro_Medio!B48&lt;Diámetro_Medio!$E$41,Diámetro_Medio!B48,"N.A")</f>
        <v>10</v>
      </c>
      <c r="C67" s="233">
        <f>IF(Diámetro_Medio!B48&lt;Diámetro_Medio!$E$41,(Diámetro_Medio!B48+Diámetro_Medio!$F$44),"N.A")</f>
        <v>42</v>
      </c>
      <c r="D67" s="234">
        <f>IF(B67="N.A","",(B67+C67)/2)</f>
        <v>26</v>
      </c>
      <c r="E67" s="190">
        <f>E51</f>
        <v>31</v>
      </c>
      <c r="F67" s="235">
        <f>F3</f>
        <v>3.9390088945362134</v>
      </c>
      <c r="G67" s="236">
        <f>V3</f>
        <v>65835.215648627709</v>
      </c>
      <c r="H67" s="235">
        <f>W3</f>
        <v>1711715.6068643203</v>
      </c>
      <c r="I67" s="237">
        <f>Y3</f>
        <v>5.5735926031887368</v>
      </c>
      <c r="J67" s="238">
        <f>Z3</f>
        <v>22.59526478655</v>
      </c>
      <c r="K67" s="238">
        <f>AD3</f>
        <v>774575.21670359687</v>
      </c>
      <c r="L67" s="171"/>
      <c r="M67" s="171"/>
      <c r="N67" s="167"/>
      <c r="O67" s="167"/>
      <c r="P67" s="171"/>
      <c r="Q67" s="171"/>
      <c r="R67" s="171"/>
      <c r="S67" s="167"/>
      <c r="T67" s="167"/>
      <c r="U67" s="167"/>
      <c r="V67" s="172"/>
      <c r="W67" s="173"/>
      <c r="X67" s="160"/>
      <c r="Y67" s="171"/>
      <c r="Z67" s="171"/>
      <c r="AA67" s="160"/>
      <c r="AB67" s="171"/>
      <c r="AC67" s="167"/>
      <c r="AD67" s="172"/>
    </row>
    <row r="68" spans="2:30" x14ac:dyDescent="0.3">
      <c r="B68" s="239">
        <f>IF(Diámetro_Medio!B49&lt;Diámetro_Medio!$E$41,Diámetro_Medio!B49,"N.A")</f>
        <v>42</v>
      </c>
      <c r="C68" s="240">
        <f>IF(Diámetro_Medio!B49&lt;Diámetro_Medio!$E$41,(Diámetro_Medio!B49+Diámetro_Medio!$F$44),"N.A")</f>
        <v>74</v>
      </c>
      <c r="D68" s="234">
        <f t="shared" ref="D68:D78" si="49">IF(B68="N.A","",(B68+C68)/2)</f>
        <v>58</v>
      </c>
      <c r="E68" s="196">
        <f t="shared" ref="E68:E79" si="50">E52</f>
        <v>4</v>
      </c>
      <c r="F68" s="241">
        <f t="shared" ref="F68:F79" si="51">F4</f>
        <v>0.50825921219822112</v>
      </c>
      <c r="G68" s="242">
        <f t="shared" ref="G68:G79" si="52">V4</f>
        <v>42273.270746704256</v>
      </c>
      <c r="H68" s="241">
        <f t="shared" ref="H68:H79" si="53">W4</f>
        <v>2451849.7033088468</v>
      </c>
      <c r="I68" s="243">
        <f t="shared" ref="I68:I79" si="54">Y4</f>
        <v>0.89627852277658815</v>
      </c>
      <c r="J68" s="244">
        <f t="shared" ref="J68:J79" si="55">Z4</f>
        <v>2.9948381052181827</v>
      </c>
      <c r="K68" s="244">
        <f t="shared" ref="K68:K79" si="56">AD4</f>
        <v>63575.129637802369</v>
      </c>
      <c r="L68" s="171"/>
      <c r="M68" s="171"/>
      <c r="N68" s="167"/>
      <c r="O68" s="167"/>
      <c r="P68" s="171"/>
      <c r="Q68" s="171"/>
      <c r="R68" s="171"/>
      <c r="S68" s="167"/>
      <c r="T68" s="167"/>
      <c r="U68" s="167"/>
      <c r="V68" s="172"/>
      <c r="W68" s="173"/>
      <c r="X68" s="160"/>
      <c r="Y68" s="171"/>
      <c r="Z68" s="171"/>
      <c r="AA68" s="160"/>
      <c r="AB68" s="171"/>
      <c r="AC68" s="167"/>
      <c r="AD68" s="172"/>
    </row>
    <row r="69" spans="2:30" x14ac:dyDescent="0.3">
      <c r="B69" s="239">
        <f>IF(Diámetro_Medio!B50&lt;Diámetro_Medio!$E$41,Diámetro_Medio!B50,"N.A")</f>
        <v>74</v>
      </c>
      <c r="C69" s="240">
        <f>IF(Diámetro_Medio!B50&lt;Diámetro_Medio!$E$41,(Diámetro_Medio!B50+Diámetro_Medio!$F$44),"N.A")</f>
        <v>106</v>
      </c>
      <c r="D69" s="234">
        <f t="shared" si="49"/>
        <v>90</v>
      </c>
      <c r="E69" s="196">
        <f t="shared" si="50"/>
        <v>218</v>
      </c>
      <c r="F69" s="241">
        <f t="shared" si="51"/>
        <v>27.700127064803048</v>
      </c>
      <c r="G69" s="242">
        <f t="shared" si="52"/>
        <v>5547424.3077088566</v>
      </c>
      <c r="H69" s="241">
        <f t="shared" si="53"/>
        <v>499268187.69379711</v>
      </c>
      <c r="I69" s="243">
        <f t="shared" si="54"/>
        <v>54.132765826908866</v>
      </c>
      <c r="J69" s="244">
        <f t="shared" si="55"/>
        <v>227.17383948908795</v>
      </c>
      <c r="K69" s="244">
        <f t="shared" si="56"/>
        <v>1929140.3162822607</v>
      </c>
      <c r="L69" s="171"/>
      <c r="M69" s="171"/>
      <c r="N69" s="167"/>
      <c r="O69" s="167"/>
      <c r="P69" s="171"/>
      <c r="Q69" s="171"/>
      <c r="R69" s="171"/>
      <c r="S69" s="167"/>
      <c r="T69" s="167"/>
      <c r="U69" s="167"/>
      <c r="V69" s="172"/>
      <c r="W69" s="173"/>
      <c r="X69" s="160"/>
      <c r="Y69" s="171"/>
      <c r="Z69" s="171"/>
      <c r="AA69" s="160"/>
      <c r="AB69" s="171"/>
      <c r="AC69" s="167"/>
      <c r="AD69" s="172"/>
    </row>
    <row r="70" spans="2:30" x14ac:dyDescent="0.3">
      <c r="B70" s="239">
        <f>IF(Diámetro_Medio!B51&lt;Diámetro_Medio!$E$41,Diámetro_Medio!B51,"N.A")</f>
        <v>106</v>
      </c>
      <c r="C70" s="240">
        <f>IF(Diámetro_Medio!B51&lt;Diámetro_Medio!$E$41,(Diámetro_Medio!B51+Diámetro_Medio!$F$44),"N.A")</f>
        <v>138</v>
      </c>
      <c r="D70" s="234">
        <f t="shared" si="49"/>
        <v>122</v>
      </c>
      <c r="E70" s="196">
        <f t="shared" si="50"/>
        <v>404</v>
      </c>
      <c r="F70" s="241">
        <f t="shared" si="51"/>
        <v>51.334180432020325</v>
      </c>
      <c r="G70" s="242">
        <f t="shared" si="52"/>
        <v>18890823.882636312</v>
      </c>
      <c r="H70" s="241">
        <f t="shared" si="53"/>
        <v>2304680513.6816301</v>
      </c>
      <c r="I70" s="243">
        <f t="shared" si="54"/>
        <v>107.10157199397689</v>
      </c>
      <c r="J70" s="244">
        <f t="shared" si="55"/>
        <v>455.10116725317391</v>
      </c>
      <c r="K70" s="244">
        <f t="shared" si="56"/>
        <v>1556512.0513345599</v>
      </c>
      <c r="L70" s="171"/>
      <c r="M70" s="171"/>
      <c r="N70" s="167"/>
      <c r="O70" s="167"/>
      <c r="P70" s="171"/>
      <c r="Q70" s="171"/>
      <c r="R70" s="171"/>
      <c r="S70" s="167"/>
      <c r="T70" s="167"/>
      <c r="U70" s="167"/>
      <c r="V70" s="172"/>
      <c r="W70" s="173"/>
      <c r="X70" s="160"/>
      <c r="Y70" s="171"/>
      <c r="Z70" s="171"/>
      <c r="AA70" s="160"/>
      <c r="AB70" s="171"/>
      <c r="AC70" s="167"/>
      <c r="AD70" s="172"/>
    </row>
    <row r="71" spans="2:30" x14ac:dyDescent="0.3">
      <c r="B71" s="239">
        <f>IF(Diámetro_Medio!B52&lt;Diámetro_Medio!$E$41,Diámetro_Medio!B52,"N.A")</f>
        <v>138</v>
      </c>
      <c r="C71" s="240">
        <f>IF(Diámetro_Medio!B52&lt;Diámetro_Medio!$E$41,(Diámetro_Medio!B52+Diámetro_Medio!$F$44),"N.A")</f>
        <v>170</v>
      </c>
      <c r="D71" s="234">
        <f t="shared" si="49"/>
        <v>154</v>
      </c>
      <c r="E71" s="196">
        <f t="shared" si="50"/>
        <v>85</v>
      </c>
      <c r="F71" s="241">
        <f t="shared" si="51"/>
        <v>10.800508259212197</v>
      </c>
      <c r="G71" s="242">
        <f t="shared" si="52"/>
        <v>6333010.9666655203</v>
      </c>
      <c r="H71" s="241">
        <f t="shared" si="53"/>
        <v>975283688.86649013</v>
      </c>
      <c r="I71" s="243">
        <f t="shared" si="54"/>
        <v>23.62633561259204</v>
      </c>
      <c r="J71" s="244">
        <f t="shared" si="55"/>
        <v>91.717711880433654</v>
      </c>
      <c r="K71" s="244">
        <f t="shared" si="56"/>
        <v>76860.204393291366</v>
      </c>
      <c r="L71" s="171"/>
      <c r="M71" s="171"/>
      <c r="N71" s="167"/>
      <c r="O71" s="167"/>
      <c r="P71" s="171"/>
      <c r="Q71" s="171"/>
      <c r="R71" s="171"/>
      <c r="S71" s="167"/>
      <c r="T71" s="167"/>
      <c r="U71" s="167"/>
      <c r="V71" s="172"/>
      <c r="W71" s="173"/>
      <c r="X71" s="160"/>
      <c r="Y71" s="171"/>
      <c r="Z71" s="171"/>
      <c r="AA71" s="160"/>
      <c r="AB71" s="171"/>
      <c r="AC71" s="167"/>
      <c r="AD71" s="172"/>
    </row>
    <row r="72" spans="2:30" x14ac:dyDescent="0.3">
      <c r="B72" s="239">
        <f>IF(Diámetro_Medio!B53&lt;Diámetro_Medio!$E$41,Diámetro_Medio!B53,"N.A")</f>
        <v>170</v>
      </c>
      <c r="C72" s="240">
        <f>IF(Diámetro_Medio!B53&lt;Diámetro_Medio!$E$41,(Diámetro_Medio!B53+Diámetro_Medio!$F$44),"N.A")</f>
        <v>202</v>
      </c>
      <c r="D72" s="234">
        <f t="shared" si="49"/>
        <v>186</v>
      </c>
      <c r="E72" s="196">
        <f t="shared" si="50"/>
        <v>13</v>
      </c>
      <c r="F72" s="241">
        <f t="shared" si="51"/>
        <v>1.6518424396442184</v>
      </c>
      <c r="G72" s="242">
        <f t="shared" si="52"/>
        <v>1412925.0127667023</v>
      </c>
      <c r="H72" s="241">
        <f t="shared" si="53"/>
        <v>262804052.37460661</v>
      </c>
      <c r="I72" s="243">
        <f t="shared" si="54"/>
        <v>3.7488777985810562</v>
      </c>
      <c r="J72" s="244">
        <f t="shared" si="55"/>
        <v>13.086692300443149</v>
      </c>
      <c r="K72" s="244">
        <f t="shared" si="56"/>
        <v>48.396337287240414</v>
      </c>
      <c r="L72" s="171"/>
      <c r="M72" s="171"/>
      <c r="N72" s="167"/>
      <c r="O72" s="167"/>
      <c r="P72" s="171"/>
      <c r="Q72" s="171"/>
      <c r="R72" s="171"/>
      <c r="S72" s="167"/>
      <c r="T72" s="167"/>
      <c r="U72" s="167"/>
      <c r="V72" s="172"/>
      <c r="W72" s="173"/>
      <c r="X72" s="160"/>
      <c r="Y72" s="171"/>
      <c r="Z72" s="171"/>
      <c r="AA72" s="160"/>
      <c r="AB72" s="171"/>
      <c r="AC72" s="167"/>
      <c r="AD72" s="172"/>
    </row>
    <row r="73" spans="2:30" x14ac:dyDescent="0.3">
      <c r="B73" s="239">
        <f>IF(Diámetro_Medio!B54&lt;Diámetro_Medio!$E$41,Diámetro_Medio!B54,"N.A")</f>
        <v>202</v>
      </c>
      <c r="C73" s="240">
        <f>IF(Diámetro_Medio!B54&lt;Diámetro_Medio!$E$41,(Diámetro_Medio!B54+Diámetro_Medio!$F$44),"N.A")</f>
        <v>234</v>
      </c>
      <c r="D73" s="234">
        <f t="shared" si="49"/>
        <v>218</v>
      </c>
      <c r="E73" s="196">
        <f t="shared" si="50"/>
        <v>7</v>
      </c>
      <c r="F73" s="241">
        <f t="shared" si="51"/>
        <v>0.88945362134688688</v>
      </c>
      <c r="G73" s="242">
        <f t="shared" si="52"/>
        <v>1045107.3448844093</v>
      </c>
      <c r="H73" s="241">
        <f t="shared" si="53"/>
        <v>227833401.18480122</v>
      </c>
      <c r="I73" s="243">
        <f t="shared" si="54"/>
        <v>2.0799485965987587</v>
      </c>
      <c r="J73" s="244">
        <f t="shared" si="55"/>
        <v>6.9915213018801143</v>
      </c>
      <c r="K73" s="244">
        <f t="shared" si="56"/>
        <v>8058.4552412509529</v>
      </c>
      <c r="L73" s="171"/>
      <c r="M73" s="171"/>
      <c r="N73" s="167"/>
      <c r="O73" s="167"/>
      <c r="P73" s="171"/>
      <c r="Q73" s="171"/>
      <c r="R73" s="171"/>
      <c r="S73" s="167"/>
      <c r="T73" s="167"/>
      <c r="U73" s="167"/>
      <c r="V73" s="172"/>
      <c r="W73" s="173"/>
      <c r="X73" s="160"/>
      <c r="Y73" s="171"/>
      <c r="Z73" s="171"/>
      <c r="AA73" s="160"/>
      <c r="AB73" s="171"/>
      <c r="AC73" s="167"/>
      <c r="AD73" s="172"/>
    </row>
    <row r="74" spans="2:30" x14ac:dyDescent="0.3">
      <c r="B74" s="239">
        <f>IF(Diámetro_Medio!B55&lt;Diámetro_Medio!$E$41,Diámetro_Medio!B55,"N.A")</f>
        <v>234</v>
      </c>
      <c r="C74" s="240">
        <f>IF(Diámetro_Medio!B55&lt;Diámetro_Medio!$E$41,(Diámetro_Medio!B55+Diámetro_Medio!$F$44),"N.A")</f>
        <v>266</v>
      </c>
      <c r="D74" s="234">
        <f t="shared" si="49"/>
        <v>250</v>
      </c>
      <c r="E74" s="196">
        <f t="shared" si="50"/>
        <v>8</v>
      </c>
      <c r="F74" s="241">
        <f t="shared" si="51"/>
        <v>1.0165184243964422</v>
      </c>
      <c r="G74" s="242">
        <f t="shared" si="52"/>
        <v>1570796.3267948965</v>
      </c>
      <c r="H74" s="241">
        <f t="shared" si="53"/>
        <v>392699081.69872415</v>
      </c>
      <c r="I74" s="243">
        <f t="shared" si="54"/>
        <v>2.43755019941249</v>
      </c>
      <c r="J74" s="244">
        <f t="shared" si="55"/>
        <v>8.2306582089027263</v>
      </c>
      <c r="K74" s="244">
        <f t="shared" si="56"/>
        <v>34773.543904308928</v>
      </c>
      <c r="L74" s="171"/>
      <c r="M74" s="171"/>
      <c r="N74" s="167"/>
      <c r="O74" s="167"/>
      <c r="P74" s="171"/>
      <c r="Q74" s="171"/>
      <c r="R74" s="171"/>
      <c r="S74" s="167"/>
      <c r="T74" s="167"/>
      <c r="U74" s="167"/>
      <c r="V74" s="172"/>
      <c r="W74" s="173"/>
      <c r="X74" s="160"/>
      <c r="Y74" s="171"/>
      <c r="Z74" s="171"/>
      <c r="AA74" s="160"/>
      <c r="AB74" s="171"/>
      <c r="AC74" s="167"/>
      <c r="AD74" s="172"/>
    </row>
    <row r="75" spans="2:30" x14ac:dyDescent="0.3">
      <c r="B75" s="239">
        <f>IF(Diámetro_Medio!B56&lt;Diámetro_Medio!$E$41,Diámetro_Medio!B56,"N.A")</f>
        <v>266</v>
      </c>
      <c r="C75" s="240">
        <f>IF(Diámetro_Medio!B56&lt;Diámetro_Medio!$E$41,(Diámetro_Medio!B56+Diámetro_Medio!$F$44),"N.A")</f>
        <v>298</v>
      </c>
      <c r="D75" s="234">
        <f t="shared" si="49"/>
        <v>282</v>
      </c>
      <c r="E75" s="196">
        <f t="shared" si="50"/>
        <v>8</v>
      </c>
      <c r="F75" s="241">
        <f t="shared" si="51"/>
        <v>1.0165184243964422</v>
      </c>
      <c r="G75" s="242">
        <f t="shared" si="52"/>
        <v>1998656.1134725977</v>
      </c>
      <c r="H75" s="241">
        <f t="shared" si="53"/>
        <v>563621023.99927258</v>
      </c>
      <c r="I75" s="243">
        <f t="shared" si="54"/>
        <v>2.4907233629675845</v>
      </c>
      <c r="J75" s="244">
        <f t="shared" si="55"/>
        <v>8.3901776995680066</v>
      </c>
      <c r="K75" s="244">
        <f t="shared" si="56"/>
        <v>76721.424675759627</v>
      </c>
      <c r="L75" s="171"/>
      <c r="M75" s="171"/>
      <c r="N75" s="167"/>
      <c r="O75" s="167"/>
      <c r="P75" s="171"/>
      <c r="Q75" s="171"/>
      <c r="R75" s="171"/>
      <c r="S75" s="167"/>
      <c r="T75" s="167"/>
      <c r="U75" s="167"/>
      <c r="V75" s="172"/>
      <c r="W75" s="173"/>
      <c r="X75" s="160"/>
      <c r="Y75" s="171"/>
      <c r="Z75" s="171"/>
      <c r="AA75" s="160"/>
      <c r="AB75" s="171"/>
      <c r="AC75" s="167"/>
      <c r="AD75" s="172"/>
    </row>
    <row r="76" spans="2:30" x14ac:dyDescent="0.3">
      <c r="B76" s="239">
        <f>IF(Diámetro_Medio!B57&lt;Diámetro_Medio!$E$41,Diámetro_Medio!B57,"N.A")</f>
        <v>298</v>
      </c>
      <c r="C76" s="240">
        <f>IF(Diámetro_Medio!B57&lt;Diámetro_Medio!$E$41,(Diámetro_Medio!B57+Diámetro_Medio!$F$44),"N.A")</f>
        <v>330</v>
      </c>
      <c r="D76" s="234">
        <f t="shared" si="49"/>
        <v>314</v>
      </c>
      <c r="E76" s="196">
        <f t="shared" si="50"/>
        <v>7</v>
      </c>
      <c r="F76" s="241">
        <f t="shared" si="51"/>
        <v>0.88945362134688688</v>
      </c>
      <c r="G76" s="242">
        <f t="shared" si="52"/>
        <v>2168239.2849133746</v>
      </c>
      <c r="H76" s="241">
        <f t="shared" si="53"/>
        <v>680827135.46279967</v>
      </c>
      <c r="I76" s="243">
        <f t="shared" si="54"/>
        <v>2.2209031177271283</v>
      </c>
      <c r="J76" s="244">
        <f t="shared" si="55"/>
        <v>7.4143848652652222</v>
      </c>
      <c r="K76" s="244">
        <f t="shared" si="56"/>
        <v>118171.64226630903</v>
      </c>
      <c r="L76" s="171"/>
      <c r="M76" s="171"/>
      <c r="N76" s="167"/>
      <c r="O76" s="167"/>
      <c r="P76" s="171"/>
      <c r="Q76" s="171"/>
      <c r="R76" s="171"/>
      <c r="S76" s="167"/>
      <c r="T76" s="167"/>
      <c r="U76" s="167"/>
      <c r="V76" s="172"/>
      <c r="W76" s="173"/>
      <c r="X76" s="160"/>
      <c r="Y76" s="171"/>
      <c r="Z76" s="171"/>
      <c r="AA76" s="160"/>
      <c r="AB76" s="171"/>
      <c r="AC76" s="167"/>
      <c r="AD76" s="172"/>
    </row>
    <row r="77" spans="2:30" x14ac:dyDescent="0.3">
      <c r="B77" s="239">
        <f>IF(Diámetro_Medio!B58&lt;Diámetro_Medio!$E$41,Diámetro_Medio!B58,"N.A")</f>
        <v>330</v>
      </c>
      <c r="C77" s="240">
        <f>IF(Diámetro_Medio!B58&lt;Diámetro_Medio!$E$41,(Diámetro_Medio!B58+Diámetro_Medio!$F$44),"N.A")</f>
        <v>362</v>
      </c>
      <c r="D77" s="234">
        <f t="shared" si="49"/>
        <v>346</v>
      </c>
      <c r="E77" s="196">
        <f t="shared" si="50"/>
        <v>2</v>
      </c>
      <c r="F77" s="241">
        <f t="shared" si="51"/>
        <v>0.25412960609911056</v>
      </c>
      <c r="G77" s="242">
        <f t="shared" si="52"/>
        <v>752197.81223431136</v>
      </c>
      <c r="H77" s="241">
        <f t="shared" si="53"/>
        <v>260260443.03307173</v>
      </c>
      <c r="I77" s="243">
        <f t="shared" si="54"/>
        <v>0.64525440884187468</v>
      </c>
      <c r="J77" s="244">
        <f t="shared" si="55"/>
        <v>2.0122638607477281</v>
      </c>
      <c r="K77" s="244">
        <f t="shared" si="56"/>
        <v>52442.296554665256</v>
      </c>
      <c r="L77" s="171"/>
      <c r="M77" s="171"/>
      <c r="N77" s="167"/>
      <c r="O77" s="167"/>
      <c r="P77" s="171"/>
      <c r="Q77" s="171"/>
      <c r="R77" s="171"/>
      <c r="S77" s="167"/>
      <c r="T77" s="167"/>
      <c r="U77" s="167"/>
      <c r="V77" s="172"/>
      <c r="W77" s="173"/>
      <c r="X77" s="160"/>
      <c r="Y77" s="171"/>
      <c r="Z77" s="171"/>
      <c r="AA77" s="160"/>
      <c r="AB77" s="171"/>
      <c r="AC77" s="167"/>
      <c r="AD77" s="172"/>
    </row>
    <row r="78" spans="2:30" x14ac:dyDescent="0.3">
      <c r="B78" s="245" t="str">
        <f>IF(Diámetro_Medio!B59&lt;Diámetro_Medio!$E$41,Diámetro_Medio!B59,"N.A")</f>
        <v>N.A</v>
      </c>
      <c r="C78" s="246" t="str">
        <f>IF(Diámetro_Medio!B59&lt;Diámetro_Medio!$E$41,(Diámetro_Medio!B59+Diámetro_Medio!$F$44),"N.A")</f>
        <v>N.A</v>
      </c>
      <c r="D78" s="234" t="str">
        <f t="shared" si="49"/>
        <v/>
      </c>
      <c r="E78" s="196" t="str">
        <f t="shared" si="50"/>
        <v/>
      </c>
      <c r="F78" s="247" t="str">
        <f t="shared" si="51"/>
        <v/>
      </c>
      <c r="G78" s="248" t="str">
        <f t="shared" si="52"/>
        <v/>
      </c>
      <c r="H78" s="247" t="str">
        <f t="shared" si="53"/>
        <v/>
      </c>
      <c r="I78" s="249" t="str">
        <f t="shared" si="54"/>
        <v/>
      </c>
      <c r="J78" s="250" t="str">
        <f t="shared" si="55"/>
        <v/>
      </c>
      <c r="K78" s="250" t="str">
        <f t="shared" si="56"/>
        <v/>
      </c>
      <c r="L78" s="171"/>
      <c r="M78" s="171"/>
      <c r="N78" s="167"/>
      <c r="O78" s="167"/>
      <c r="P78" s="171"/>
      <c r="Q78" s="171"/>
      <c r="R78" s="171"/>
      <c r="S78" s="167"/>
      <c r="T78" s="167"/>
      <c r="U78" s="167"/>
      <c r="V78" s="172"/>
      <c r="W78" s="173"/>
      <c r="X78" s="160"/>
      <c r="Y78" s="171"/>
      <c r="Z78" s="171"/>
      <c r="AA78" s="160"/>
      <c r="AB78" s="171"/>
      <c r="AC78" s="167"/>
      <c r="AD78" s="172"/>
    </row>
    <row r="79" spans="2:30" x14ac:dyDescent="0.3">
      <c r="B79" s="411" t="s">
        <v>132</v>
      </c>
      <c r="C79" s="412"/>
      <c r="D79" s="251">
        <f>D63</f>
        <v>154</v>
      </c>
      <c r="E79" s="252">
        <f t="shared" si="50"/>
        <v>787</v>
      </c>
      <c r="F79" s="253">
        <f t="shared" si="51"/>
        <v>99.999999999999986</v>
      </c>
      <c r="G79" s="254">
        <f t="shared" si="52"/>
        <v>39827289.538472317</v>
      </c>
      <c r="H79" s="255">
        <f t="shared" si="53"/>
        <v>6171441093.3053665</v>
      </c>
      <c r="I79" s="217">
        <f t="shared" si="54"/>
        <v>204.95380204357201</v>
      </c>
      <c r="J79" s="217">
        <f t="shared" si="55"/>
        <v>845.70851975127039</v>
      </c>
      <c r="K79" s="253">
        <f t="shared" si="56"/>
        <v>4690878.6773310918</v>
      </c>
      <c r="L79" s="171"/>
      <c r="M79" s="171"/>
      <c r="N79" s="167"/>
      <c r="O79" s="167"/>
      <c r="P79" s="171"/>
      <c r="Q79" s="171"/>
      <c r="R79" s="171"/>
      <c r="S79" s="167"/>
      <c r="T79" s="167"/>
      <c r="U79" s="167"/>
      <c r="V79" s="172"/>
      <c r="W79" s="173"/>
      <c r="X79" s="160"/>
      <c r="Y79" s="171"/>
      <c r="Z79" s="171"/>
      <c r="AA79" s="160"/>
      <c r="AB79" s="171"/>
      <c r="AC79" s="167"/>
      <c r="AD79" s="172"/>
    </row>
    <row r="80" spans="2:30" x14ac:dyDescent="0.3">
      <c r="B80" s="256"/>
      <c r="C80" s="256"/>
      <c r="D80" s="257"/>
      <c r="E80" s="258"/>
      <c r="F80" s="259"/>
      <c r="G80" s="259"/>
      <c r="H80" s="260"/>
      <c r="I80" s="261"/>
      <c r="J80" s="261"/>
      <c r="K80" s="259"/>
      <c r="L80" s="171"/>
      <c r="M80" s="171"/>
      <c r="N80" s="167"/>
      <c r="O80" s="167"/>
      <c r="P80" s="171"/>
      <c r="Q80" s="171"/>
      <c r="R80" s="171"/>
      <c r="S80" s="167"/>
      <c r="T80" s="167"/>
      <c r="U80" s="167"/>
      <c r="V80" s="172"/>
      <c r="W80" s="173"/>
      <c r="X80" s="160"/>
      <c r="Y80" s="171"/>
      <c r="Z80" s="171"/>
      <c r="AA80" s="160"/>
      <c r="AB80" s="171"/>
      <c r="AC80" s="167"/>
      <c r="AD80" s="172"/>
    </row>
    <row r="81" spans="2:17" x14ac:dyDescent="0.3">
      <c r="B81" s="401" t="s">
        <v>111</v>
      </c>
      <c r="C81" s="402"/>
      <c r="D81" s="262" t="s">
        <v>110</v>
      </c>
      <c r="E81" s="403" t="s">
        <v>109</v>
      </c>
      <c r="F81" s="404"/>
      <c r="G81" s="263" t="s">
        <v>19</v>
      </c>
      <c r="H81" s="264" t="s">
        <v>79</v>
      </c>
      <c r="I81" s="375" t="s">
        <v>112</v>
      </c>
      <c r="J81" s="391"/>
      <c r="K81" s="376"/>
      <c r="L81" s="266" t="s">
        <v>29</v>
      </c>
      <c r="M81" s="375" t="s">
        <v>31</v>
      </c>
      <c r="N81" s="376"/>
      <c r="O81" s="380" t="s">
        <v>32</v>
      </c>
      <c r="P81" s="381"/>
      <c r="Q81" s="267" t="s">
        <v>33</v>
      </c>
    </row>
    <row r="82" spans="2:17" ht="37.5" customHeight="1" x14ac:dyDescent="0.3">
      <c r="B82" s="380"/>
      <c r="C82" s="381"/>
      <c r="D82" s="265"/>
      <c r="E82" s="405"/>
      <c r="F82" s="405"/>
      <c r="G82" s="268"/>
      <c r="H82" s="269"/>
      <c r="I82" s="375"/>
      <c r="J82" s="391"/>
      <c r="K82" s="376"/>
      <c r="L82" s="266"/>
      <c r="M82" s="375"/>
      <c r="N82" s="376"/>
      <c r="O82" s="380"/>
      <c r="P82" s="381"/>
      <c r="Q82" s="267"/>
    </row>
    <row r="83" spans="2:17" x14ac:dyDescent="0.3">
      <c r="B83" s="413">
        <f>SQRT(I15/E15)</f>
        <v>126.91941835182247</v>
      </c>
      <c r="C83" s="414"/>
      <c r="D83" s="265">
        <f>(J15/E15)^(1/3)</f>
        <v>135.65026951716175</v>
      </c>
      <c r="E83" s="380">
        <f>H15/E15</f>
        <v>119.6010165184244</v>
      </c>
      <c r="F83" s="381"/>
      <c r="G83" s="267">
        <f>10^(Y15/F15)</f>
        <v>112.08255448373727</v>
      </c>
      <c r="H83" s="269">
        <f>(10^((Z15/F15))/9)^(1/3)</f>
        <v>316.91847882420433</v>
      </c>
      <c r="I83" s="270">
        <f>(AA15/J15)</f>
        <v>184.07054536826035</v>
      </c>
      <c r="J83" s="271" t="s">
        <v>30</v>
      </c>
      <c r="K83" s="272">
        <f>(I83*Ingresar_Datos!E4)/100</f>
        <v>5.5221163610478108</v>
      </c>
      <c r="L83" s="266">
        <f>J15/I15</f>
        <v>154.95508644503377</v>
      </c>
      <c r="M83" s="400">
        <f>V15</f>
        <v>39827289.538472317</v>
      </c>
      <c r="N83" s="376"/>
      <c r="O83" s="399">
        <f>W15/6</f>
        <v>1028573515.5508944</v>
      </c>
      <c r="P83" s="381"/>
      <c r="Q83" s="273">
        <f>O83/M83</f>
        <v>25.82584774083896</v>
      </c>
    </row>
    <row r="84" spans="2:17" x14ac:dyDescent="0.3">
      <c r="B84" s="274"/>
      <c r="C84" s="274"/>
      <c r="D84" s="275"/>
      <c r="E84" s="275"/>
      <c r="F84" s="275"/>
      <c r="G84" s="275"/>
      <c r="H84" s="276"/>
      <c r="I84" s="276"/>
      <c r="J84" s="277"/>
      <c r="K84" s="276"/>
      <c r="L84" s="275"/>
      <c r="M84" s="278"/>
      <c r="N84" s="275"/>
      <c r="O84" s="279"/>
      <c r="P84" s="274"/>
      <c r="Q84" s="280"/>
    </row>
    <row r="85" spans="2:17" x14ac:dyDescent="0.3">
      <c r="B85" s="315" t="s">
        <v>140</v>
      </c>
      <c r="C85" s="316"/>
      <c r="D85" s="316"/>
      <c r="E85" s="316"/>
      <c r="F85" s="316"/>
      <c r="G85" s="316"/>
      <c r="H85" s="316"/>
      <c r="I85" s="316"/>
      <c r="J85" s="316"/>
      <c r="K85" s="316"/>
      <c r="L85" s="316"/>
      <c r="M85" s="316"/>
      <c r="N85" s="316"/>
    </row>
    <row r="86" spans="2:17" ht="26.25" customHeight="1" x14ac:dyDescent="0.3">
      <c r="B86" s="393"/>
      <c r="C86" s="393"/>
      <c r="D86" s="393"/>
      <c r="E86" s="395" t="s">
        <v>35</v>
      </c>
      <c r="F86" s="395"/>
      <c r="G86" s="395"/>
      <c r="H86" s="396" t="s">
        <v>17</v>
      </c>
      <c r="I86" s="396"/>
      <c r="J86" s="396"/>
      <c r="K86" s="397" t="s">
        <v>113</v>
      </c>
      <c r="L86" s="398"/>
      <c r="M86" s="389" t="s">
        <v>114</v>
      </c>
      <c r="N86" s="390"/>
    </row>
    <row r="87" spans="2:17" x14ac:dyDescent="0.3">
      <c r="B87" s="394" t="s">
        <v>36</v>
      </c>
      <c r="C87" s="394"/>
      <c r="D87" s="394"/>
      <c r="E87" s="375">
        <f>TREND(IF(B13="N.A",IF(B12="N.A",IF(B11="N.A",IF(B10="N.A",IF(B9="N.A",IF(B8="N.A",IF(B7="N.A",D3:D6,D3:D7),D3:D8),D3:D9),D3:D10),D3:D11),D3:D12),D3:D13),IF(B13="N.A",IF(B12="N.A",IF(B11="N.A",IF(B10="N.A",IF(B9="N.A",IF(B8="N.A",IF(B7="N.A",N3:N6,N3:N7),N3:N8),N3:N9),N3:N10),N3:N11),N3:N12),N3:N13),15.9)</f>
        <v>69.77154052540935</v>
      </c>
      <c r="F87" s="391"/>
      <c r="G87" s="376"/>
      <c r="H87" s="380">
        <f>TREND(IF(B13="N.A",IF(B12="N.A",IF(B11="N.A",IF(B10="N.A",IF(B9="N.A",IF(B8="N.A",IF(B7="N.A",D3:D6,D3:D7),D3:D8),D3:D9),D3:D10),D3:D11),D3:D12),D3:D13),IF(B13="N.A",IF(B12="N.A",IF(B11="N.A",IF(B10="N.A",IF(B9="N.A",IF(B8="N.A",IF(B7="N.A",S3:S6,S3:S7),S3:S8),S3:S9),S3:S10),S3:S11),S3:S12),S3:S13),15.9)</f>
        <v>53.569282592448843</v>
      </c>
      <c r="I87" s="382"/>
      <c r="J87" s="381"/>
      <c r="K87" s="375">
        <f>TREND(IF(B13="N.A",IF(B12="N.A",IF(B11="N.A",IF(B10="N.A",IF(B9="N.A",IF(B8="N.A",IF(B7="N.A",D3:D6,D3:D7),D3:D8),D3:D9),D3:D10),D3:D11),D3:D12),D3:D13),IF(B13="N.A",IF(B12="N.A",IF(B11="N.A",IF(B10="N.A",IF(B9="N.A",IF(B8="N.A",IF(B7="N.A",T3:T6,T3:T7),T3:T8),T3:T9),T3:T10),T3:T11),T3:T12),T3:T13),15.9)</f>
        <v>59.529693257927747</v>
      </c>
      <c r="L87" s="376"/>
      <c r="M87" s="380">
        <f>TREND(IF(B13="N.A",IF(B12="N.A",IF(B11="N.A",IF(B10="N.A",IF(B9="N.A",IF(B8="N.A",IF(B7="N.A",D3:D6,D3:D7),D3:D8),D3:D9),D3:D10),D3:D11),D3:D12),D3:D13),IF(B13="N.A",IF(B12="N.A",IF(B11="N.A",IF(B10="N.A",IF(B9="N.A",IF(B8="N.A",IF(B7="N.A",U3:U6,U3:U7),U3:U8),U3:U9),U3:U10),U3:U11),U3:U12),U3:U13),15.9)</f>
        <v>62.296098073127396</v>
      </c>
      <c r="N87" s="381"/>
    </row>
    <row r="88" spans="2:17" x14ac:dyDescent="0.3">
      <c r="B88" s="387" t="s">
        <v>37</v>
      </c>
      <c r="C88" s="387"/>
      <c r="D88" s="387"/>
      <c r="E88" s="375">
        <f>TREND(IF(B13="N.A",IF(B12="N.A",IF(B11="N.A",IF(B10="N.A",IF(B9="N.A",IF(B8="N.A",IF(B7="N.A",D3:D6,D3:D7),D3:D8),D3:D9),D3:D10),D3:D11),D3:D12),D3:D13),IF(B13="N.A",IF(B12="N.A",IF(B11="N.A",IF(B10="N.A",IF(B9="N.A",IF(B8="N.A",IF(B7="N.A",N3:N6,N3:N7),N3:N8),N3:N9),N3:N10),N3:N11),N3:N12),N3:N13),50)</f>
        <v>184.5497057327614</v>
      </c>
      <c r="F88" s="391"/>
      <c r="G88" s="376"/>
      <c r="H88" s="380">
        <f>TREND(IF(B13="N.A",IF(B12="N.A",IF(B11="N.A",IF(B10="N.A",IF(B9="N.A",IF(B8="N.A",IF(B7="N.A",D3:D6,D3:D7),D3:D8),D3:D9),D3:D10),D3:D11),D3:D12),D3:D13),IF(B13="N.A",IF(B12="N.A",IF(B11="N.A",IF(B10="N.A",IF(B9="N.A",IF(B8="N.A",IF(B7="N.A",S3:S6,S3:S7),S3:S8),S3:S9),S3:S10),S3:S11),S3:S12),S3:S13),50)</f>
        <v>168.30882876055685</v>
      </c>
      <c r="I88" s="382"/>
      <c r="J88" s="381"/>
      <c r="K88" s="375">
        <f>TREND(IF(B13="N.A",IF(B12="N.A",IF(B11="N.A",IF(B10="N.A",IF(B9="N.A",IF(B8="N.A",IF(B7="N.A",D3:D6,D3:D7),D3:D8),D3:D9),D3:D10),D3:D11),D3:D12),D3:D13),IF(B13="N.A",IF(B12="N.A",IF(B11="N.A",IF(B10="N.A",IF(B9="N.A",IF(B8="N.A",IF(B7="N.A",T3:T6,T3:T7),T3:T8),T3:T9),T3:T10),T3:T11),T3:T12),T3:T13),50)</f>
        <v>174.57203685603847</v>
      </c>
      <c r="L88" s="376"/>
      <c r="M88" s="380">
        <f>TREND(IF(B13="N.A",IF(B12="N.A",IF(B11="N.A",IF(B10="N.A",IF(B9="N.A",IF(B8="N.A",IF(B7="N.A",D3:D6,D3:D7),D3:D8),D3:D9),D3:D10),D3:D11),D3:D12),D3:D13),IF(B13="N.A",IF(B12="N.A",IF(B11="N.A",IF(B10="N.A",IF(B9="N.A",IF(B8="N.A",IF(B7="N.A",U3:U6,U3:U7),U3:U8),U3:U9),U3:U10),U3:U11),U3:U12),U3:U13),50)</f>
        <v>177.35624609696194</v>
      </c>
      <c r="N88" s="381"/>
    </row>
    <row r="89" spans="2:17" x14ac:dyDescent="0.3">
      <c r="B89" s="387" t="s">
        <v>38</v>
      </c>
      <c r="C89" s="387"/>
      <c r="D89" s="387"/>
      <c r="E89" s="375">
        <f>TREND(IF(B13="N.A",IF(B12="N.A",IF(B11="N.A",IF(B10="N.A",IF(B9="N.A",IF(B8="N.A",IF(B7="N.A",D3:D6,D3:D7),D3:D8),D3:D9),D3:D10),D3:D11),D3:D12),D3:D13),IF(B13="N.A",IF(B12="N.A",IF(B11="N.A",IF(B10="N.A",IF(B9="N.A",IF(B8="N.A",IF(B7="N.A",N3:N6,N3:N7),N3:N8),N3:N9),N3:N10),N3:N11),N3:N12),N3:N13),84.1)</f>
        <v>299.32787094011343</v>
      </c>
      <c r="F89" s="391"/>
      <c r="G89" s="376"/>
      <c r="H89" s="380">
        <f>TREND(IF(B13="N.A",IF(B12="N.A",IF(B11="N.A",IF(B10="N.A",IF(B9="N.A",IF(B8="N.A",IF(B7="N.A",D3:D6,D3:D7),D3:D8),D3:D9),D3:D10),D3:D11),D3:D12),D3:D13),IF(B13="N.A",IF(B12="N.A",IF(B11="N.A",IF(B10="N.A",IF(B9="N.A",IF(B8="N.A",IF(B7="N.A",S3:S6,S3:S7),S3:S8),S3:S9),S3:S10),S3:S11),S3:S12),S3:S13),84.1)</f>
        <v>283.04837492866477</v>
      </c>
      <c r="I89" s="382"/>
      <c r="J89" s="381"/>
      <c r="K89" s="375">
        <f>TREND(IF(B13="N.A",IF(B12="N.A",IF(B11="N.A",IF(B10="N.A",IF(B9="N.A",IF(B8="N.A",IF(B7="N.A",D3:D6,D3:D7),D3:D8),D3:D9),D3:D10),D3:D11),D3:D12),D3:D13),IF(B13="N.A",IF(B12="N.A",IF(B11="N.A",IF(B10="N.A",IF(B9="N.A",IF(B8="N.A",IF(B7="N.A",T3:T6,T3:T7),T3:T8),T3:T9),T3:T10),T3:T11),T3:T12),T3:T13),84.1)</f>
        <v>289.61438045414911</v>
      </c>
      <c r="L89" s="376"/>
      <c r="M89" s="380">
        <f>TREND(IF(B13="N.A",IF(B12="N.A",IF(B11="N.A",IF(B10="N.A",IF(B9="N.A",IF(B8="N.A",IF(B7="N.A",D3:D6,D3:D7),D3:D8),D3:D9),D3:D10),D3:D11),D3:D12),D3:D13),IF(B13="N.A",IF(B12="N.A",IF(B11="N.A",IF(B10="N.A",IF(B9="N.A",IF(B8="N.A",IF(B7="N.A",U3:U6,U3:U7),U3:U8),U3:U9),U3:U10),U3:U11),U3:U12),U3:U13),84.1)</f>
        <v>292.41639412079644</v>
      </c>
      <c r="N89" s="381"/>
    </row>
    <row r="90" spans="2:17" x14ac:dyDescent="0.3">
      <c r="B90" s="387" t="s">
        <v>39</v>
      </c>
      <c r="C90" s="387"/>
      <c r="D90" s="387"/>
      <c r="E90" s="385">
        <f>CORREL(N3:N13,D3:D13)</f>
        <v>0.99880321035095088</v>
      </c>
      <c r="F90" s="392"/>
      <c r="G90" s="386"/>
      <c r="H90" s="383">
        <f>CORREL(S3:S13,D3:D13)</f>
        <v>0.9980342265643537</v>
      </c>
      <c r="I90" s="388"/>
      <c r="J90" s="384"/>
      <c r="K90" s="385">
        <f>CORREL(T3:T13,D3:D13)</f>
        <v>0.99958346844033263</v>
      </c>
      <c r="L90" s="386"/>
      <c r="M90" s="383">
        <f>CORREL(U3:U13,D3:D13)</f>
        <v>0.99976375562295505</v>
      </c>
      <c r="N90" s="384"/>
    </row>
    <row r="91" spans="2:17" x14ac:dyDescent="0.3">
      <c r="B91" s="387" t="s">
        <v>40</v>
      </c>
      <c r="C91" s="387"/>
      <c r="D91" s="387"/>
      <c r="E91" s="375">
        <f>E88/E87</f>
        <v>2.6450570582650705</v>
      </c>
      <c r="F91" s="391"/>
      <c r="G91" s="376"/>
      <c r="H91" s="380">
        <f>H88/H87</f>
        <v>3.1418906622483265</v>
      </c>
      <c r="I91" s="382"/>
      <c r="J91" s="381"/>
      <c r="K91" s="375">
        <f>K88/K87</f>
        <v>2.9325203491249332</v>
      </c>
      <c r="L91" s="376"/>
      <c r="M91" s="380">
        <f>M88/M87</f>
        <v>2.8469880391026918</v>
      </c>
      <c r="N91" s="381"/>
    </row>
    <row r="92" spans="2:17" x14ac:dyDescent="0.3">
      <c r="B92" s="387" t="s">
        <v>41</v>
      </c>
      <c r="C92" s="387"/>
      <c r="D92" s="387"/>
      <c r="E92" s="375">
        <f>E89/E88</f>
        <v>1.6219363219877327</v>
      </c>
      <c r="F92" s="391"/>
      <c r="G92" s="376"/>
      <c r="H92" s="380">
        <f>H89/H88</f>
        <v>1.6817203055422671</v>
      </c>
      <c r="I92" s="382"/>
      <c r="J92" s="381"/>
      <c r="K92" s="375">
        <f>K89/K88</f>
        <v>1.6589963986785625</v>
      </c>
      <c r="L92" s="376"/>
      <c r="M92" s="380">
        <f>M89/M88</f>
        <v>1.6487515977358378</v>
      </c>
      <c r="N92" s="381"/>
    </row>
    <row r="93" spans="2:17" x14ac:dyDescent="0.3">
      <c r="B93" s="281"/>
      <c r="C93" s="281"/>
      <c r="D93" s="281"/>
    </row>
    <row r="94" spans="2:17" x14ac:dyDescent="0.3">
      <c r="B94" s="377" t="s">
        <v>42</v>
      </c>
      <c r="C94" s="378"/>
      <c r="D94" s="379"/>
      <c r="E94" s="380">
        <f>IF(E90&gt;H90,IF(E90&gt;K90,IF(E90&gt;M90,E91,M91),IF(K90&gt;M90,K91,M91)),IF(H90&gt;K90,IF(H90&gt;M90,H91,M91),IF(K90&gt;M90,K91,M91)))</f>
        <v>2.8469880391026918</v>
      </c>
      <c r="F94" s="381"/>
      <c r="G94" s="375">
        <f>(LOG(E94,10)*100)</f>
        <v>45.438564257280284</v>
      </c>
      <c r="H94" s="376"/>
    </row>
    <row r="95" spans="2:17" x14ac:dyDescent="0.3">
      <c r="B95" s="377" t="s">
        <v>43</v>
      </c>
      <c r="C95" s="378"/>
      <c r="D95" s="379"/>
      <c r="E95" s="380">
        <f>(E94/I83)*100</f>
        <v>1.5466831118508784</v>
      </c>
      <c r="F95" s="381"/>
      <c r="G95" s="375">
        <f>(LOG(E95,10)*100)</f>
        <v>18.94013435171933</v>
      </c>
      <c r="H95" s="376"/>
    </row>
    <row r="96" spans="2:17" x14ac:dyDescent="0.3">
      <c r="B96" s="377" t="s">
        <v>44</v>
      </c>
      <c r="C96" s="378"/>
      <c r="D96" s="379"/>
      <c r="E96" s="380">
        <f>((((((6*(10^9))/PI())^(-1/2))*100)^2)*(I83^3))/(E95^2)</f>
        <v>13.650508585019967</v>
      </c>
      <c r="F96" s="381"/>
      <c r="G96" s="375">
        <f>(LOG(E96,10)*100)</f>
        <v>113.51488324429324</v>
      </c>
      <c r="H96" s="376"/>
    </row>
  </sheetData>
  <sheetProtection password="BD72" sheet="1"/>
  <mergeCells count="74">
    <mergeCell ref="B1:G1"/>
    <mergeCell ref="B33:L33"/>
    <mergeCell ref="B49:J49"/>
    <mergeCell ref="B65:K65"/>
    <mergeCell ref="B2:C2"/>
    <mergeCell ref="B15:C15"/>
    <mergeCell ref="B17:K17"/>
    <mergeCell ref="O81:P81"/>
    <mergeCell ref="I82:K82"/>
    <mergeCell ref="E82:F82"/>
    <mergeCell ref="O82:P82"/>
    <mergeCell ref="B18:C18"/>
    <mergeCell ref="B31:C31"/>
    <mergeCell ref="B34:C34"/>
    <mergeCell ref="B47:C47"/>
    <mergeCell ref="B50:C50"/>
    <mergeCell ref="B63:C63"/>
    <mergeCell ref="B82:C82"/>
    <mergeCell ref="B66:C66"/>
    <mergeCell ref="B79:C79"/>
    <mergeCell ref="M82:N82"/>
    <mergeCell ref="M83:N83"/>
    <mergeCell ref="B81:C81"/>
    <mergeCell ref="E81:F81"/>
    <mergeCell ref="I81:K81"/>
    <mergeCell ref="M81:N81"/>
    <mergeCell ref="E83:F83"/>
    <mergeCell ref="B83:C83"/>
    <mergeCell ref="M88:N88"/>
    <mergeCell ref="E86:G86"/>
    <mergeCell ref="H86:J86"/>
    <mergeCell ref="K86:L86"/>
    <mergeCell ref="O83:P83"/>
    <mergeCell ref="B85:N85"/>
    <mergeCell ref="M86:N86"/>
    <mergeCell ref="B90:D90"/>
    <mergeCell ref="B91:D91"/>
    <mergeCell ref="B92:D92"/>
    <mergeCell ref="E87:G87"/>
    <mergeCell ref="E88:G88"/>
    <mergeCell ref="E89:G89"/>
    <mergeCell ref="E90:G90"/>
    <mergeCell ref="E91:G91"/>
    <mergeCell ref="E92:G92"/>
    <mergeCell ref="B86:D86"/>
    <mergeCell ref="B87:D87"/>
    <mergeCell ref="M87:N87"/>
    <mergeCell ref="B88:D88"/>
    <mergeCell ref="H87:J87"/>
    <mergeCell ref="H88:J88"/>
    <mergeCell ref="K87:L87"/>
    <mergeCell ref="K88:L88"/>
    <mergeCell ref="K89:L89"/>
    <mergeCell ref="K90:L90"/>
    <mergeCell ref="B89:D89"/>
    <mergeCell ref="H90:J90"/>
    <mergeCell ref="K91:L91"/>
    <mergeCell ref="K92:L92"/>
    <mergeCell ref="H89:J89"/>
    <mergeCell ref="M89:N89"/>
    <mergeCell ref="M90:N90"/>
    <mergeCell ref="M91:N91"/>
    <mergeCell ref="M92:N92"/>
    <mergeCell ref="H91:J91"/>
    <mergeCell ref="H92:J92"/>
    <mergeCell ref="G94:H94"/>
    <mergeCell ref="G95:H95"/>
    <mergeCell ref="G96:H96"/>
    <mergeCell ref="B95:D95"/>
    <mergeCell ref="B96:D96"/>
    <mergeCell ref="B94:D94"/>
    <mergeCell ref="E94:F94"/>
    <mergeCell ref="E95:F95"/>
    <mergeCell ref="E96:F96"/>
  </mergeCells>
  <phoneticPr fontId="2" type="noConversion"/>
  <pageMargins left="0.75" right="0.75" top="1" bottom="1" header="0" footer="0"/>
  <pageSetup orientation="portrait" horizontalDpi="4294967294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DSMT4" shapeId="2063" r:id="rId4">
          <objectPr defaultSize="0" autoPict="0" r:id="rId5">
            <anchor moveWithCells="1">
              <from>
                <xdr:col>20</xdr:col>
                <xdr:colOff>174171</xdr:colOff>
                <xdr:row>1</xdr:row>
                <xdr:rowOff>130629</xdr:rowOff>
              </from>
              <to>
                <xdr:col>20</xdr:col>
                <xdr:colOff>734786</xdr:colOff>
                <xdr:row>2</xdr:row>
                <xdr:rowOff>54429</xdr:rowOff>
              </to>
            </anchor>
          </objectPr>
        </oleObject>
      </mc:Choice>
      <mc:Fallback>
        <oleObject progId="Equation.DSMT4" shapeId="2063" r:id="rId4"/>
      </mc:Fallback>
    </mc:AlternateContent>
    <mc:AlternateContent xmlns:mc="http://schemas.openxmlformats.org/markup-compatibility/2006">
      <mc:Choice Requires="x14">
        <oleObject progId="Equation.DSMT4" shapeId="2065" r:id="rId6">
          <objectPr defaultSize="0" autoPict="0" r:id="rId7">
            <anchor moveWithCells="1">
              <from>
                <xdr:col>21</xdr:col>
                <xdr:colOff>103414</xdr:colOff>
                <xdr:row>1</xdr:row>
                <xdr:rowOff>27214</xdr:rowOff>
              </from>
              <to>
                <xdr:col>21</xdr:col>
                <xdr:colOff>778329</xdr:colOff>
                <xdr:row>1</xdr:row>
                <xdr:rowOff>277586</xdr:rowOff>
              </to>
            </anchor>
          </objectPr>
        </oleObject>
      </mc:Choice>
      <mc:Fallback>
        <oleObject progId="Equation.DSMT4" shapeId="2065" r:id="rId6"/>
      </mc:Fallback>
    </mc:AlternateContent>
    <mc:AlternateContent xmlns:mc="http://schemas.openxmlformats.org/markup-compatibility/2006">
      <mc:Choice Requires="x14">
        <oleObject progId="Equation.DSMT4" shapeId="2067" r:id="rId8">
          <objectPr defaultSize="0" autoPict="0" r:id="rId9">
            <anchor moveWithCells="1">
              <from>
                <xdr:col>23</xdr:col>
                <xdr:colOff>190500</xdr:colOff>
                <xdr:row>1</xdr:row>
                <xdr:rowOff>0</xdr:rowOff>
              </from>
              <to>
                <xdr:col>23</xdr:col>
                <xdr:colOff>685800</xdr:colOff>
                <xdr:row>2</xdr:row>
                <xdr:rowOff>0</xdr:rowOff>
              </to>
            </anchor>
          </objectPr>
        </oleObject>
      </mc:Choice>
      <mc:Fallback>
        <oleObject progId="Equation.DSMT4" shapeId="2067" r:id="rId8"/>
      </mc:Fallback>
    </mc:AlternateContent>
    <mc:AlternateContent xmlns:mc="http://schemas.openxmlformats.org/markup-compatibility/2006">
      <mc:Choice Requires="x14">
        <oleObject progId="Equation.DSMT4" shapeId="2069" r:id="rId10">
          <objectPr defaultSize="0" autoPict="0" r:id="rId11">
            <anchor moveWithCells="1">
              <from>
                <xdr:col>26</xdr:col>
                <xdr:colOff>179614</xdr:colOff>
                <xdr:row>1</xdr:row>
                <xdr:rowOff>0</xdr:rowOff>
              </from>
              <to>
                <xdr:col>26</xdr:col>
                <xdr:colOff>713014</xdr:colOff>
                <xdr:row>2</xdr:row>
                <xdr:rowOff>27214</xdr:rowOff>
              </to>
            </anchor>
          </objectPr>
        </oleObject>
      </mc:Choice>
      <mc:Fallback>
        <oleObject progId="Equation.DSMT4" shapeId="2069" r:id="rId10"/>
      </mc:Fallback>
    </mc:AlternateContent>
    <mc:AlternateContent xmlns:mc="http://schemas.openxmlformats.org/markup-compatibility/2006">
      <mc:Choice Requires="x14">
        <oleObject progId="Equation.DSMT4" shapeId="2070" r:id="rId12">
          <objectPr defaultSize="0" autoPict="0" r:id="rId13">
            <anchor moveWithCells="1">
              <from>
                <xdr:col>27</xdr:col>
                <xdr:colOff>130629</xdr:colOff>
                <xdr:row>1</xdr:row>
                <xdr:rowOff>38100</xdr:rowOff>
              </from>
              <to>
                <xdr:col>27</xdr:col>
                <xdr:colOff>745671</xdr:colOff>
                <xdr:row>1</xdr:row>
                <xdr:rowOff>266700</xdr:rowOff>
              </to>
            </anchor>
          </objectPr>
        </oleObject>
      </mc:Choice>
      <mc:Fallback>
        <oleObject progId="Equation.DSMT4" shapeId="2070" r:id="rId12"/>
      </mc:Fallback>
    </mc:AlternateContent>
    <mc:AlternateContent xmlns:mc="http://schemas.openxmlformats.org/markup-compatibility/2006">
      <mc:Choice Requires="x14">
        <oleObject progId="Equation.DSMT4" shapeId="2071" r:id="rId14">
          <objectPr defaultSize="0" autoPict="0" r:id="rId11">
            <anchor moveWithCells="1">
              <from>
                <xdr:col>28</xdr:col>
                <xdr:colOff>103414</xdr:colOff>
                <xdr:row>1</xdr:row>
                <xdr:rowOff>141514</xdr:rowOff>
              </from>
              <to>
                <xdr:col>28</xdr:col>
                <xdr:colOff>707571</xdr:colOff>
                <xdr:row>2</xdr:row>
                <xdr:rowOff>27214</xdr:rowOff>
              </to>
            </anchor>
          </objectPr>
        </oleObject>
      </mc:Choice>
      <mc:Fallback>
        <oleObject progId="Equation.DSMT4" shapeId="2071" r:id="rId14"/>
      </mc:Fallback>
    </mc:AlternateContent>
    <mc:AlternateContent xmlns:mc="http://schemas.openxmlformats.org/markup-compatibility/2006">
      <mc:Choice Requires="x14">
        <oleObject progId="Equation.DSMT4" shapeId="2072" r:id="rId15">
          <objectPr defaultSize="0" autoPict="0" r:id="rId16">
            <anchor moveWithCells="1">
              <from>
                <xdr:col>29</xdr:col>
                <xdr:colOff>0</xdr:colOff>
                <xdr:row>1</xdr:row>
                <xdr:rowOff>0</xdr:rowOff>
              </from>
              <to>
                <xdr:col>30</xdr:col>
                <xdr:colOff>21771</xdr:colOff>
                <xdr:row>1</xdr:row>
                <xdr:rowOff>266700</xdr:rowOff>
              </to>
            </anchor>
          </objectPr>
        </oleObject>
      </mc:Choice>
      <mc:Fallback>
        <oleObject progId="Equation.DSMT4" shapeId="2072" r:id="rId15"/>
      </mc:Fallback>
    </mc:AlternateContent>
    <mc:AlternateContent xmlns:mc="http://schemas.openxmlformats.org/markup-compatibility/2006">
      <mc:Choice Requires="x14">
        <oleObject progId="Equation.DSMT4" shapeId="2075" r:id="rId17">
          <objectPr defaultSize="0" autoPict="0" r:id="rId18">
            <anchor moveWithCells="1">
              <from>
                <xdr:col>1</xdr:col>
                <xdr:colOff>0</xdr:colOff>
                <xdr:row>81</xdr:row>
                <xdr:rowOff>76200</xdr:rowOff>
              </from>
              <to>
                <xdr:col>2</xdr:col>
                <xdr:colOff>266700</xdr:colOff>
                <xdr:row>82</xdr:row>
                <xdr:rowOff>0</xdr:rowOff>
              </to>
            </anchor>
          </objectPr>
        </oleObject>
      </mc:Choice>
      <mc:Fallback>
        <oleObject progId="Equation.DSMT4" shapeId="2075" r:id="rId17"/>
      </mc:Fallback>
    </mc:AlternateContent>
    <mc:AlternateContent xmlns:mc="http://schemas.openxmlformats.org/markup-compatibility/2006">
      <mc:Choice Requires="x14">
        <oleObject progId="Equation.DSMT4" shapeId="2076" r:id="rId19">
          <objectPr defaultSize="0" autoPict="0" r:id="rId20">
            <anchor moveWithCells="1">
              <from>
                <xdr:col>3</xdr:col>
                <xdr:colOff>0</xdr:colOff>
                <xdr:row>81</xdr:row>
                <xdr:rowOff>92529</xdr:rowOff>
              </from>
              <to>
                <xdr:col>3</xdr:col>
                <xdr:colOff>566057</xdr:colOff>
                <xdr:row>82</xdr:row>
                <xdr:rowOff>0</xdr:rowOff>
              </to>
            </anchor>
          </objectPr>
        </oleObject>
      </mc:Choice>
      <mc:Fallback>
        <oleObject progId="Equation.DSMT4" shapeId="2076" r:id="rId19"/>
      </mc:Fallback>
    </mc:AlternateContent>
    <mc:AlternateContent xmlns:mc="http://schemas.openxmlformats.org/markup-compatibility/2006">
      <mc:Choice Requires="x14">
        <oleObject progId="Equation.DSMT4" shapeId="2079" r:id="rId21">
          <objectPr defaultSize="0" autoPict="0" r:id="rId22">
            <anchor moveWithCells="1">
              <from>
                <xdr:col>4</xdr:col>
                <xdr:colOff>103414</xdr:colOff>
                <xdr:row>81</xdr:row>
                <xdr:rowOff>38100</xdr:rowOff>
              </from>
              <to>
                <xdr:col>5</xdr:col>
                <xdr:colOff>81643</xdr:colOff>
                <xdr:row>82</xdr:row>
                <xdr:rowOff>0</xdr:rowOff>
              </to>
            </anchor>
          </objectPr>
        </oleObject>
      </mc:Choice>
      <mc:Fallback>
        <oleObject progId="Equation.DSMT4" shapeId="2079" r:id="rId21"/>
      </mc:Fallback>
    </mc:AlternateContent>
    <mc:AlternateContent xmlns:mc="http://schemas.openxmlformats.org/markup-compatibility/2006">
      <mc:Choice Requires="x14">
        <oleObject progId="Equation.DSMT4" shapeId="2080" r:id="rId23">
          <objectPr defaultSize="0" autoPict="0" r:id="rId24">
            <anchor moveWithCells="1">
              <from>
                <xdr:col>6</xdr:col>
                <xdr:colOff>21771</xdr:colOff>
                <xdr:row>81</xdr:row>
                <xdr:rowOff>59871</xdr:rowOff>
              </from>
              <to>
                <xdr:col>6</xdr:col>
                <xdr:colOff>849086</xdr:colOff>
                <xdr:row>82</xdr:row>
                <xdr:rowOff>0</xdr:rowOff>
              </to>
            </anchor>
          </objectPr>
        </oleObject>
      </mc:Choice>
      <mc:Fallback>
        <oleObject progId="Equation.DSMT4" shapeId="2080" r:id="rId23"/>
      </mc:Fallback>
    </mc:AlternateContent>
    <mc:AlternateContent xmlns:mc="http://schemas.openxmlformats.org/markup-compatibility/2006">
      <mc:Choice Requires="x14">
        <oleObject progId="Equation.DSMT4" shapeId="2082" r:id="rId25">
          <objectPr defaultSize="0" autoPict="0" r:id="rId26">
            <anchor moveWithCells="1">
              <from>
                <xdr:col>7</xdr:col>
                <xdr:colOff>0</xdr:colOff>
                <xdr:row>81</xdr:row>
                <xdr:rowOff>0</xdr:rowOff>
              </from>
              <to>
                <xdr:col>8</xdr:col>
                <xdr:colOff>0</xdr:colOff>
                <xdr:row>82</xdr:row>
                <xdr:rowOff>0</xdr:rowOff>
              </to>
            </anchor>
          </objectPr>
        </oleObject>
      </mc:Choice>
      <mc:Fallback>
        <oleObject progId="Equation.DSMT4" shapeId="2082" r:id="rId25"/>
      </mc:Fallback>
    </mc:AlternateContent>
    <mc:AlternateContent xmlns:mc="http://schemas.openxmlformats.org/markup-compatibility/2006">
      <mc:Choice Requires="x14">
        <oleObject progId="Equation.DSMT4" shapeId="2084" r:id="rId27">
          <objectPr defaultSize="0" autoPict="0" r:id="rId28">
            <anchor moveWithCells="1">
              <from>
                <xdr:col>8</xdr:col>
                <xdr:colOff>533400</xdr:colOff>
                <xdr:row>81</xdr:row>
                <xdr:rowOff>38100</xdr:rowOff>
              </from>
              <to>
                <xdr:col>9</xdr:col>
                <xdr:colOff>865414</xdr:colOff>
                <xdr:row>82</xdr:row>
                <xdr:rowOff>16329</xdr:rowOff>
              </to>
            </anchor>
          </objectPr>
        </oleObject>
      </mc:Choice>
      <mc:Fallback>
        <oleObject progId="Equation.DSMT4" shapeId="2084" r:id="rId27"/>
      </mc:Fallback>
    </mc:AlternateContent>
    <mc:AlternateContent xmlns:mc="http://schemas.openxmlformats.org/markup-compatibility/2006">
      <mc:Choice Requires="x14">
        <oleObject progId="Equation.DSMT4" shapeId="2085" r:id="rId29">
          <objectPr defaultSize="0" autoPict="0" r:id="rId30">
            <anchor moveWithCells="1">
              <from>
                <xdr:col>11</xdr:col>
                <xdr:colOff>81643</xdr:colOff>
                <xdr:row>81</xdr:row>
                <xdr:rowOff>0</xdr:rowOff>
              </from>
              <to>
                <xdr:col>11</xdr:col>
                <xdr:colOff>702129</xdr:colOff>
                <xdr:row>82</xdr:row>
                <xdr:rowOff>10886</xdr:rowOff>
              </to>
            </anchor>
          </objectPr>
        </oleObject>
      </mc:Choice>
      <mc:Fallback>
        <oleObject progId="Equation.DSMT4" shapeId="2085" r:id="rId29"/>
      </mc:Fallback>
    </mc:AlternateContent>
    <mc:AlternateContent xmlns:mc="http://schemas.openxmlformats.org/markup-compatibility/2006">
      <mc:Choice Requires="x14">
        <oleObject progId="Equation.DSMT4" shapeId="2086" r:id="rId31">
          <objectPr defaultSize="0" autoPict="0" r:id="rId32">
            <anchor moveWithCells="1">
              <from>
                <xdr:col>12</xdr:col>
                <xdr:colOff>108857</xdr:colOff>
                <xdr:row>81</xdr:row>
                <xdr:rowOff>0</xdr:rowOff>
              </from>
              <to>
                <xdr:col>13</xdr:col>
                <xdr:colOff>713014</xdr:colOff>
                <xdr:row>82</xdr:row>
                <xdr:rowOff>0</xdr:rowOff>
              </to>
            </anchor>
          </objectPr>
        </oleObject>
      </mc:Choice>
      <mc:Fallback>
        <oleObject progId="Equation.DSMT4" shapeId="2086" r:id="rId31"/>
      </mc:Fallback>
    </mc:AlternateContent>
    <mc:AlternateContent xmlns:mc="http://schemas.openxmlformats.org/markup-compatibility/2006">
      <mc:Choice Requires="x14">
        <oleObject progId="Equation.DSMT4" shapeId="2087" r:id="rId33">
          <objectPr defaultSize="0" autoPict="0" r:id="rId34">
            <anchor moveWithCells="1">
              <from>
                <xdr:col>22</xdr:col>
                <xdr:colOff>163286</xdr:colOff>
                <xdr:row>1</xdr:row>
                <xdr:rowOff>0</xdr:rowOff>
              </from>
              <to>
                <xdr:col>22</xdr:col>
                <xdr:colOff>800100</xdr:colOff>
                <xdr:row>1</xdr:row>
                <xdr:rowOff>255814</xdr:rowOff>
              </to>
            </anchor>
          </objectPr>
        </oleObject>
      </mc:Choice>
      <mc:Fallback>
        <oleObject progId="Equation.DSMT4" shapeId="2087" r:id="rId33"/>
      </mc:Fallback>
    </mc:AlternateContent>
    <mc:AlternateContent xmlns:mc="http://schemas.openxmlformats.org/markup-compatibility/2006">
      <mc:Choice Requires="x14">
        <oleObject progId="Equation.DSMT4" shapeId="2089" r:id="rId35">
          <objectPr defaultSize="0" autoPict="0" r:id="rId36">
            <anchor moveWithCells="1">
              <from>
                <xdr:col>14</xdr:col>
                <xdr:colOff>342900</xdr:colOff>
                <xdr:row>81</xdr:row>
                <xdr:rowOff>0</xdr:rowOff>
              </from>
              <to>
                <xdr:col>15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progId="Equation.DSMT4" shapeId="2089" r:id="rId35"/>
      </mc:Fallback>
    </mc:AlternateContent>
    <mc:AlternateContent xmlns:mc="http://schemas.openxmlformats.org/markup-compatibility/2006">
      <mc:Choice Requires="x14">
        <oleObject progId="Equation.DSMT4" shapeId="2090" r:id="rId37">
          <objectPr defaultSize="0" autoPict="0" r:id="rId38">
            <anchor moveWithCells="1">
              <from>
                <xdr:col>16</xdr:col>
                <xdr:colOff>119743</xdr:colOff>
                <xdr:row>80</xdr:row>
                <xdr:rowOff>141514</xdr:rowOff>
              </from>
              <to>
                <xdr:col>16</xdr:col>
                <xdr:colOff>778329</xdr:colOff>
                <xdr:row>82</xdr:row>
                <xdr:rowOff>0</xdr:rowOff>
              </to>
            </anchor>
          </objectPr>
        </oleObject>
      </mc:Choice>
      <mc:Fallback>
        <oleObject progId="Equation.DSMT4" shapeId="2090" r:id="rId37"/>
      </mc:Fallback>
    </mc:AlternateContent>
    <mc:AlternateContent xmlns:mc="http://schemas.openxmlformats.org/markup-compatibility/2006">
      <mc:Choice Requires="x14">
        <oleObject progId="Equation.DSMT4" shapeId="2091" r:id="rId39">
          <objectPr defaultSize="0" autoPict="0" r:id="rId40">
            <anchor moveWithCells="1">
              <from>
                <xdr:col>10</xdr:col>
                <xdr:colOff>402771</xdr:colOff>
                <xdr:row>85</xdr:row>
                <xdr:rowOff>141514</xdr:rowOff>
              </from>
              <to>
                <xdr:col>11</xdr:col>
                <xdr:colOff>119743</xdr:colOff>
                <xdr:row>86</xdr:row>
                <xdr:rowOff>0</xdr:rowOff>
              </to>
            </anchor>
          </objectPr>
        </oleObject>
      </mc:Choice>
      <mc:Fallback>
        <oleObject progId="Equation.DSMT4" shapeId="2091" r:id="rId39"/>
      </mc:Fallback>
    </mc:AlternateContent>
    <mc:AlternateContent xmlns:mc="http://schemas.openxmlformats.org/markup-compatibility/2006">
      <mc:Choice Requires="x14">
        <oleObject progId="Equation.DSMT4" shapeId="2092" r:id="rId41">
          <objectPr defaultSize="0" autoPict="0" r:id="rId5">
            <anchor moveWithCells="1">
              <from>
                <xdr:col>12</xdr:col>
                <xdr:colOff>484414</xdr:colOff>
                <xdr:row>85</xdr:row>
                <xdr:rowOff>141514</xdr:rowOff>
              </from>
              <to>
                <xdr:col>13</xdr:col>
                <xdr:colOff>353786</xdr:colOff>
                <xdr:row>86</xdr:row>
                <xdr:rowOff>16329</xdr:rowOff>
              </to>
            </anchor>
          </objectPr>
        </oleObject>
      </mc:Choice>
      <mc:Fallback>
        <oleObject progId="Equation.DSMT4" shapeId="2092" r:id="rId41"/>
      </mc:Fallback>
    </mc:AlternateContent>
    <mc:AlternateContent xmlns:mc="http://schemas.openxmlformats.org/markup-compatibility/2006">
      <mc:Choice Requires="x14">
        <oleObject progId="Equation.DSMT4" shapeId="2124" r:id="rId42">
          <objectPr defaultSize="0" autoPict="0" r:id="rId43">
            <anchor moveWithCells="1">
              <from>
                <xdr:col>5</xdr:col>
                <xdr:colOff>130629</xdr:colOff>
                <xdr:row>17</xdr:row>
                <xdr:rowOff>38100</xdr:rowOff>
              </from>
              <to>
                <xdr:col>5</xdr:col>
                <xdr:colOff>544286</xdr:colOff>
                <xdr:row>17</xdr:row>
                <xdr:rowOff>321129</xdr:rowOff>
              </to>
            </anchor>
          </objectPr>
        </oleObject>
      </mc:Choice>
      <mc:Fallback>
        <oleObject progId="Equation.DSMT4" shapeId="2124" r:id="rId42"/>
      </mc:Fallback>
    </mc:AlternateContent>
    <mc:AlternateContent xmlns:mc="http://schemas.openxmlformats.org/markup-compatibility/2006">
      <mc:Choice Requires="x14">
        <oleObject progId="Equation.DSMT4" shapeId="2125" r:id="rId44">
          <objectPr defaultSize="0" autoPict="0" r:id="rId45">
            <anchor moveWithCells="1">
              <from>
                <xdr:col>6</xdr:col>
                <xdr:colOff>234043</xdr:colOff>
                <xdr:row>17</xdr:row>
                <xdr:rowOff>38100</xdr:rowOff>
              </from>
              <to>
                <xdr:col>6</xdr:col>
                <xdr:colOff>669471</xdr:colOff>
                <xdr:row>17</xdr:row>
                <xdr:rowOff>315686</xdr:rowOff>
              </to>
            </anchor>
          </objectPr>
        </oleObject>
      </mc:Choice>
      <mc:Fallback>
        <oleObject progId="Equation.DSMT4" shapeId="2125" r:id="rId44"/>
      </mc:Fallback>
    </mc:AlternateContent>
    <mc:AlternateContent xmlns:mc="http://schemas.openxmlformats.org/markup-compatibility/2006">
      <mc:Choice Requires="x14">
        <oleObject progId="Equation.DSMT4" shapeId="2126" r:id="rId46">
          <objectPr defaultSize="0" autoPict="0" r:id="rId47">
            <anchor moveWithCells="1">
              <from>
                <xdr:col>7</xdr:col>
                <xdr:colOff>283029</xdr:colOff>
                <xdr:row>17</xdr:row>
                <xdr:rowOff>48986</xdr:rowOff>
              </from>
              <to>
                <xdr:col>7</xdr:col>
                <xdr:colOff>696686</xdr:colOff>
                <xdr:row>17</xdr:row>
                <xdr:rowOff>326571</xdr:rowOff>
              </to>
            </anchor>
          </objectPr>
        </oleObject>
      </mc:Choice>
      <mc:Fallback>
        <oleObject progId="Equation.DSMT4" shapeId="2126" r:id="rId46"/>
      </mc:Fallback>
    </mc:AlternateContent>
    <mc:AlternateContent xmlns:mc="http://schemas.openxmlformats.org/markup-compatibility/2006">
      <mc:Choice Requires="x14">
        <oleObject progId="Equation.DSMT4" shapeId="2149" r:id="rId48">
          <objectPr defaultSize="0" autoPict="0" r:id="rId11">
            <anchor moveWithCells="1">
              <from>
                <xdr:col>8</xdr:col>
                <xdr:colOff>97971</xdr:colOff>
                <xdr:row>17</xdr:row>
                <xdr:rowOff>16329</xdr:rowOff>
              </from>
              <to>
                <xdr:col>8</xdr:col>
                <xdr:colOff>631371</xdr:colOff>
                <xdr:row>17</xdr:row>
                <xdr:rowOff>332014</xdr:rowOff>
              </to>
            </anchor>
          </objectPr>
        </oleObject>
      </mc:Choice>
      <mc:Fallback>
        <oleObject progId="Equation.DSMT4" shapeId="2149" r:id="rId48"/>
      </mc:Fallback>
    </mc:AlternateContent>
    <mc:AlternateContent xmlns:mc="http://schemas.openxmlformats.org/markup-compatibility/2006">
      <mc:Choice Requires="x14">
        <oleObject progId="Equation.DSMT4" shapeId="2150" r:id="rId49">
          <objectPr defaultSize="0" autoPict="0" r:id="rId9">
            <anchor moveWithCells="1">
              <from>
                <xdr:col>9</xdr:col>
                <xdr:colOff>212271</xdr:colOff>
                <xdr:row>17</xdr:row>
                <xdr:rowOff>38100</xdr:rowOff>
              </from>
              <to>
                <xdr:col>9</xdr:col>
                <xdr:colOff>707571</xdr:colOff>
                <xdr:row>17</xdr:row>
                <xdr:rowOff>321129</xdr:rowOff>
              </to>
            </anchor>
          </objectPr>
        </oleObject>
      </mc:Choice>
      <mc:Fallback>
        <oleObject progId="Equation.DSMT4" shapeId="2150" r:id="rId49"/>
      </mc:Fallback>
    </mc:AlternateContent>
    <mc:AlternateContent xmlns:mc="http://schemas.openxmlformats.org/markup-compatibility/2006">
      <mc:Choice Requires="x14">
        <oleObject progId="Equation.DSMT4" shapeId="2156" r:id="rId50">
          <objectPr defaultSize="0" autoPict="0" r:id="rId40">
            <anchor moveWithCells="1">
              <from>
                <xdr:col>6</xdr:col>
                <xdr:colOff>32657</xdr:colOff>
                <xdr:row>33</xdr:row>
                <xdr:rowOff>27214</xdr:rowOff>
              </from>
              <to>
                <xdr:col>6</xdr:col>
                <xdr:colOff>778329</xdr:colOff>
                <xdr:row>33</xdr:row>
                <xdr:rowOff>304800</xdr:rowOff>
              </to>
            </anchor>
          </objectPr>
        </oleObject>
      </mc:Choice>
      <mc:Fallback>
        <oleObject progId="Equation.DSMT4" shapeId="2156" r:id="rId50"/>
      </mc:Fallback>
    </mc:AlternateContent>
    <mc:AlternateContent xmlns:mc="http://schemas.openxmlformats.org/markup-compatibility/2006">
      <mc:Choice Requires="x14">
        <oleObject progId="Equation.DSMT4" shapeId="2157" r:id="rId51">
          <objectPr defaultSize="0" autoPict="0" r:id="rId5">
            <anchor moveWithCells="1">
              <from>
                <xdr:col>7</xdr:col>
                <xdr:colOff>103414</xdr:colOff>
                <xdr:row>33</xdr:row>
                <xdr:rowOff>38100</xdr:rowOff>
              </from>
              <to>
                <xdr:col>7</xdr:col>
                <xdr:colOff>854529</xdr:colOff>
                <xdr:row>33</xdr:row>
                <xdr:rowOff>315686</xdr:rowOff>
              </to>
            </anchor>
          </objectPr>
        </oleObject>
      </mc:Choice>
      <mc:Fallback>
        <oleObject progId="Equation.DSMT4" shapeId="2157" r:id="rId51"/>
      </mc:Fallback>
    </mc:AlternateContent>
    <mc:AlternateContent xmlns:mc="http://schemas.openxmlformats.org/markup-compatibility/2006">
      <mc:Choice Requires="x14">
        <oleObject progId="Equation.DSMT4" shapeId="2160" r:id="rId52">
          <objectPr defaultSize="0" autoPict="0" r:id="rId53">
            <anchor moveWithCells="1">
              <from>
                <xdr:col>5</xdr:col>
                <xdr:colOff>119743</xdr:colOff>
                <xdr:row>49</xdr:row>
                <xdr:rowOff>21771</xdr:rowOff>
              </from>
              <to>
                <xdr:col>5</xdr:col>
                <xdr:colOff>604157</xdr:colOff>
                <xdr:row>49</xdr:row>
                <xdr:rowOff>277586</xdr:rowOff>
              </to>
            </anchor>
          </objectPr>
        </oleObject>
      </mc:Choice>
      <mc:Fallback>
        <oleObject progId="Equation.DSMT4" shapeId="2160" r:id="rId52"/>
      </mc:Fallback>
    </mc:AlternateContent>
    <mc:AlternateContent xmlns:mc="http://schemas.openxmlformats.org/markup-compatibility/2006">
      <mc:Choice Requires="x14">
        <oleObject progId="Equation.DSMT4" shapeId="2161" r:id="rId54">
          <objectPr defaultSize="0" autoPict="0" r:id="rId55">
            <anchor moveWithCells="1">
              <from>
                <xdr:col>6</xdr:col>
                <xdr:colOff>48986</xdr:colOff>
                <xdr:row>49</xdr:row>
                <xdr:rowOff>0</xdr:rowOff>
              </from>
              <to>
                <xdr:col>6</xdr:col>
                <xdr:colOff>674914</xdr:colOff>
                <xdr:row>49</xdr:row>
                <xdr:rowOff>266700</xdr:rowOff>
              </to>
            </anchor>
          </objectPr>
        </oleObject>
      </mc:Choice>
      <mc:Fallback>
        <oleObject progId="Equation.DSMT4" shapeId="2161" r:id="rId54"/>
      </mc:Fallback>
    </mc:AlternateContent>
    <mc:AlternateContent xmlns:mc="http://schemas.openxmlformats.org/markup-compatibility/2006">
      <mc:Choice Requires="x14">
        <oleObject progId="Equation.DSMT4" shapeId="2162" r:id="rId56">
          <objectPr defaultSize="0" autoPict="0" r:id="rId40">
            <anchor moveWithCells="1">
              <from>
                <xdr:col>10</xdr:col>
                <xdr:colOff>81643</xdr:colOff>
                <xdr:row>33</xdr:row>
                <xdr:rowOff>152400</xdr:rowOff>
              </from>
              <to>
                <xdr:col>10</xdr:col>
                <xdr:colOff>669471</xdr:colOff>
                <xdr:row>33</xdr:row>
                <xdr:rowOff>342900</xdr:rowOff>
              </to>
            </anchor>
          </objectPr>
        </oleObject>
      </mc:Choice>
      <mc:Fallback>
        <oleObject progId="Equation.DSMT4" shapeId="2162" r:id="rId56"/>
      </mc:Fallback>
    </mc:AlternateContent>
    <mc:AlternateContent xmlns:mc="http://schemas.openxmlformats.org/markup-compatibility/2006">
      <mc:Choice Requires="x14">
        <oleObject progId="Equation.DSMT4" shapeId="2175" r:id="rId57">
          <objectPr defaultSize="0" autoPict="0" r:id="rId5">
            <anchor moveWithCells="1">
              <from>
                <xdr:col>11</xdr:col>
                <xdr:colOff>168729</xdr:colOff>
                <xdr:row>33</xdr:row>
                <xdr:rowOff>136071</xdr:rowOff>
              </from>
              <to>
                <xdr:col>12</xdr:col>
                <xdr:colOff>0</xdr:colOff>
                <xdr:row>33</xdr:row>
                <xdr:rowOff>342900</xdr:rowOff>
              </to>
            </anchor>
          </objectPr>
        </oleObject>
      </mc:Choice>
      <mc:Fallback>
        <oleObject progId="Equation.DSMT4" shapeId="2175" r:id="rId57"/>
      </mc:Fallback>
    </mc:AlternateContent>
    <mc:AlternateContent xmlns:mc="http://schemas.openxmlformats.org/markup-compatibility/2006">
      <mc:Choice Requires="x14">
        <oleObject progId="Equation.DSMT4" shapeId="2176" r:id="rId58">
          <objectPr defaultSize="0" autoPict="0" r:id="rId11">
            <anchor moveWithCells="1">
              <from>
                <xdr:col>10</xdr:col>
                <xdr:colOff>103414</xdr:colOff>
                <xdr:row>17</xdr:row>
                <xdr:rowOff>141514</xdr:rowOff>
              </from>
              <to>
                <xdr:col>10</xdr:col>
                <xdr:colOff>713014</xdr:colOff>
                <xdr:row>17</xdr:row>
                <xdr:rowOff>315686</xdr:rowOff>
              </to>
            </anchor>
          </objectPr>
        </oleObject>
      </mc:Choice>
      <mc:Fallback>
        <oleObject progId="Equation.DSMT4" shapeId="2176" r:id="rId58"/>
      </mc:Fallback>
    </mc:AlternateContent>
    <mc:AlternateContent xmlns:mc="http://schemas.openxmlformats.org/markup-compatibility/2006">
      <mc:Choice Requires="x14">
        <oleObject progId="Equation.DSMT4" shapeId="2177" r:id="rId59">
          <objectPr defaultSize="0" autoPict="0" r:id="rId60">
            <anchor moveWithCells="1">
              <from>
                <xdr:col>25</xdr:col>
                <xdr:colOff>0</xdr:colOff>
                <xdr:row>1</xdr:row>
                <xdr:rowOff>0</xdr:rowOff>
              </from>
              <to>
                <xdr:col>26</xdr:col>
                <xdr:colOff>38100</xdr:colOff>
                <xdr:row>1</xdr:row>
                <xdr:rowOff>201386</xdr:rowOff>
              </to>
            </anchor>
          </objectPr>
        </oleObject>
      </mc:Choice>
      <mc:Fallback>
        <oleObject progId="Equation.DSMT4" shapeId="2177" r:id="rId59"/>
      </mc:Fallback>
    </mc:AlternateContent>
    <mc:AlternateContent xmlns:mc="http://schemas.openxmlformats.org/markup-compatibility/2006">
      <mc:Choice Requires="x14">
        <oleObject progId="Equation.DSMT4" shapeId="2179" r:id="rId61">
          <objectPr defaultSize="0" autoPict="0" r:id="rId43">
            <anchor moveWithCells="1">
              <from>
                <xdr:col>7</xdr:col>
                <xdr:colOff>163286</xdr:colOff>
                <xdr:row>1</xdr:row>
                <xdr:rowOff>0</xdr:rowOff>
              </from>
              <to>
                <xdr:col>7</xdr:col>
                <xdr:colOff>576943</xdr:colOff>
                <xdr:row>2</xdr:row>
                <xdr:rowOff>0</xdr:rowOff>
              </to>
            </anchor>
          </objectPr>
        </oleObject>
      </mc:Choice>
      <mc:Fallback>
        <oleObject progId="Equation.DSMT4" shapeId="2179" r:id="rId61"/>
      </mc:Fallback>
    </mc:AlternateContent>
    <mc:AlternateContent xmlns:mc="http://schemas.openxmlformats.org/markup-compatibility/2006">
      <mc:Choice Requires="x14">
        <oleObject progId="Equation.DSMT4" shapeId="2180" r:id="rId62">
          <objectPr defaultSize="0" autoPict="0" r:id="rId45">
            <anchor moveWithCells="1">
              <from>
                <xdr:col>8</xdr:col>
                <xdr:colOff>174171</xdr:colOff>
                <xdr:row>1</xdr:row>
                <xdr:rowOff>10886</xdr:rowOff>
              </from>
              <to>
                <xdr:col>8</xdr:col>
                <xdr:colOff>604157</xdr:colOff>
                <xdr:row>2</xdr:row>
                <xdr:rowOff>0</xdr:rowOff>
              </to>
            </anchor>
          </objectPr>
        </oleObject>
      </mc:Choice>
      <mc:Fallback>
        <oleObject progId="Equation.DSMT4" shapeId="2180" r:id="rId62"/>
      </mc:Fallback>
    </mc:AlternateContent>
    <mc:AlternateContent xmlns:mc="http://schemas.openxmlformats.org/markup-compatibility/2006">
      <mc:Choice Requires="x14">
        <oleObject progId="Equation.DSMT4" shapeId="2181" r:id="rId63">
          <objectPr defaultSize="0" autoPict="0" r:id="rId47">
            <anchor moveWithCells="1">
              <from>
                <xdr:col>9</xdr:col>
                <xdr:colOff>163286</xdr:colOff>
                <xdr:row>1</xdr:row>
                <xdr:rowOff>0</xdr:rowOff>
              </from>
              <to>
                <xdr:col>9</xdr:col>
                <xdr:colOff>576943</xdr:colOff>
                <xdr:row>1</xdr:row>
                <xdr:rowOff>277586</xdr:rowOff>
              </to>
            </anchor>
          </objectPr>
        </oleObject>
      </mc:Choice>
      <mc:Fallback>
        <oleObject progId="Equation.DSMT4" shapeId="2181" r:id="rId63"/>
      </mc:Fallback>
    </mc:AlternateContent>
    <mc:AlternateContent xmlns:mc="http://schemas.openxmlformats.org/markup-compatibility/2006">
      <mc:Choice Requires="x14">
        <oleObject progId="Equation.DSMT4" shapeId="2182" r:id="rId64">
          <objectPr defaultSize="0" autoPict="0" r:id="rId53">
            <anchor moveWithCells="1">
              <from>
                <xdr:col>10</xdr:col>
                <xdr:colOff>70757</xdr:colOff>
                <xdr:row>1</xdr:row>
                <xdr:rowOff>16329</xdr:rowOff>
              </from>
              <to>
                <xdr:col>10</xdr:col>
                <xdr:colOff>555171</xdr:colOff>
                <xdr:row>1</xdr:row>
                <xdr:rowOff>272143</xdr:rowOff>
              </to>
            </anchor>
          </objectPr>
        </oleObject>
      </mc:Choice>
      <mc:Fallback>
        <oleObject progId="Equation.DSMT4" shapeId="2182" r:id="rId64"/>
      </mc:Fallback>
    </mc:AlternateContent>
    <mc:AlternateContent xmlns:mc="http://schemas.openxmlformats.org/markup-compatibility/2006">
      <mc:Choice Requires="x14">
        <oleObject progId="Equation.DSMT4" shapeId="2183" r:id="rId65">
          <objectPr defaultSize="0" autoPict="0" r:id="rId55">
            <anchor moveWithCells="1">
              <from>
                <xdr:col>11</xdr:col>
                <xdr:colOff>48986</xdr:colOff>
                <xdr:row>1</xdr:row>
                <xdr:rowOff>0</xdr:rowOff>
              </from>
              <to>
                <xdr:col>11</xdr:col>
                <xdr:colOff>674914</xdr:colOff>
                <xdr:row>1</xdr:row>
                <xdr:rowOff>266700</xdr:rowOff>
              </to>
            </anchor>
          </objectPr>
        </oleObject>
      </mc:Choice>
      <mc:Fallback>
        <oleObject progId="Equation.DSMT4" shapeId="2183" r:id="rId65"/>
      </mc:Fallback>
    </mc:AlternateContent>
    <mc:AlternateContent xmlns:mc="http://schemas.openxmlformats.org/markup-compatibility/2006">
      <mc:Choice Requires="x14">
        <oleObject progId="Equation.DSMT4" shapeId="2184" r:id="rId66">
          <objectPr defaultSize="0" autoPict="0" r:id="rId40">
            <anchor moveWithCells="1">
              <from>
                <xdr:col>16</xdr:col>
                <xdr:colOff>59871</xdr:colOff>
                <xdr:row>1</xdr:row>
                <xdr:rowOff>0</xdr:rowOff>
              </from>
              <to>
                <xdr:col>17</xdr:col>
                <xdr:colOff>0</xdr:colOff>
                <xdr:row>1</xdr:row>
                <xdr:rowOff>277586</xdr:rowOff>
              </to>
            </anchor>
          </objectPr>
        </oleObject>
      </mc:Choice>
      <mc:Fallback>
        <oleObject progId="Equation.DSMT4" shapeId="2184" r:id="rId66"/>
      </mc:Fallback>
    </mc:AlternateContent>
    <mc:AlternateContent xmlns:mc="http://schemas.openxmlformats.org/markup-compatibility/2006">
      <mc:Choice Requires="x14">
        <oleObject progId="Equation.DSMT4" shapeId="2185" r:id="rId67">
          <objectPr defaultSize="0" autoPict="0" r:id="rId5">
            <anchor moveWithCells="1">
              <from>
                <xdr:col>17</xdr:col>
                <xdr:colOff>32657</xdr:colOff>
                <xdr:row>1</xdr:row>
                <xdr:rowOff>54429</xdr:rowOff>
              </from>
              <to>
                <xdr:col>17</xdr:col>
                <xdr:colOff>598714</xdr:colOff>
                <xdr:row>1</xdr:row>
                <xdr:rowOff>266700</xdr:rowOff>
              </to>
            </anchor>
          </objectPr>
        </oleObject>
      </mc:Choice>
      <mc:Fallback>
        <oleObject progId="Equation.DSMT4" shapeId="2185" r:id="rId67"/>
      </mc:Fallback>
    </mc:AlternateContent>
    <mc:AlternateContent xmlns:mc="http://schemas.openxmlformats.org/markup-compatibility/2006">
      <mc:Choice Requires="x14">
        <oleObject progId="Equation.DSMT4" shapeId="2186" r:id="rId68">
          <objectPr defaultSize="0" autoPict="0" r:id="rId5">
            <anchor moveWithCells="1">
              <from>
                <xdr:col>20</xdr:col>
                <xdr:colOff>174171</xdr:colOff>
                <xdr:row>1</xdr:row>
                <xdr:rowOff>130629</xdr:rowOff>
              </from>
              <to>
                <xdr:col>20</xdr:col>
                <xdr:colOff>734786</xdr:colOff>
                <xdr:row>2</xdr:row>
                <xdr:rowOff>54429</xdr:rowOff>
              </to>
            </anchor>
          </objectPr>
        </oleObject>
      </mc:Choice>
      <mc:Fallback>
        <oleObject progId="Equation.DSMT4" shapeId="2186" r:id="rId68"/>
      </mc:Fallback>
    </mc:AlternateContent>
    <mc:AlternateContent xmlns:mc="http://schemas.openxmlformats.org/markup-compatibility/2006">
      <mc:Choice Requires="x14">
        <oleObject progId="Equation.DSMT4" shapeId="2187" r:id="rId69">
          <objectPr defaultSize="0" autoPict="0" r:id="rId40">
            <anchor moveWithCells="1">
              <from>
                <xdr:col>19</xdr:col>
                <xdr:colOff>130629</xdr:colOff>
                <xdr:row>1</xdr:row>
                <xdr:rowOff>125186</xdr:rowOff>
              </from>
              <to>
                <xdr:col>19</xdr:col>
                <xdr:colOff>713014</xdr:colOff>
                <xdr:row>2</xdr:row>
                <xdr:rowOff>27214</xdr:rowOff>
              </to>
            </anchor>
          </objectPr>
        </oleObject>
      </mc:Choice>
      <mc:Fallback>
        <oleObject progId="Equation.DSMT4" shapeId="2187" r:id="rId69"/>
      </mc:Fallback>
    </mc:AlternateContent>
    <mc:AlternateContent xmlns:mc="http://schemas.openxmlformats.org/markup-compatibility/2006">
      <mc:Choice Requires="x14">
        <oleObject progId="Equation.DSMT4" shapeId="2188" r:id="rId70">
          <objectPr defaultSize="0" autoPict="0" r:id="rId7">
            <anchor moveWithCells="1">
              <from>
                <xdr:col>21</xdr:col>
                <xdr:colOff>103414</xdr:colOff>
                <xdr:row>1</xdr:row>
                <xdr:rowOff>27214</xdr:rowOff>
              </from>
              <to>
                <xdr:col>21</xdr:col>
                <xdr:colOff>778329</xdr:colOff>
                <xdr:row>1</xdr:row>
                <xdr:rowOff>277586</xdr:rowOff>
              </to>
            </anchor>
          </objectPr>
        </oleObject>
      </mc:Choice>
      <mc:Fallback>
        <oleObject progId="Equation.DSMT4" shapeId="2188" r:id="rId70"/>
      </mc:Fallback>
    </mc:AlternateContent>
    <mc:AlternateContent xmlns:mc="http://schemas.openxmlformats.org/markup-compatibility/2006">
      <mc:Choice Requires="x14">
        <oleObject progId="Equation.DSMT4" shapeId="2189" r:id="rId71">
          <objectPr defaultSize="0" autoPict="0" r:id="rId9">
            <anchor moveWithCells="1">
              <from>
                <xdr:col>23</xdr:col>
                <xdr:colOff>190500</xdr:colOff>
                <xdr:row>1</xdr:row>
                <xdr:rowOff>0</xdr:rowOff>
              </from>
              <to>
                <xdr:col>23</xdr:col>
                <xdr:colOff>685800</xdr:colOff>
                <xdr:row>2</xdr:row>
                <xdr:rowOff>0</xdr:rowOff>
              </to>
            </anchor>
          </objectPr>
        </oleObject>
      </mc:Choice>
      <mc:Fallback>
        <oleObject progId="Equation.DSMT4" shapeId="2189" r:id="rId71"/>
      </mc:Fallback>
    </mc:AlternateContent>
    <mc:AlternateContent xmlns:mc="http://schemas.openxmlformats.org/markup-compatibility/2006">
      <mc:Choice Requires="x14">
        <oleObject progId="Equation.DSMT4" shapeId="2191" r:id="rId72">
          <objectPr defaultSize="0" autoPict="0" r:id="rId11">
            <anchor moveWithCells="1">
              <from>
                <xdr:col>26</xdr:col>
                <xdr:colOff>179614</xdr:colOff>
                <xdr:row>1</xdr:row>
                <xdr:rowOff>0</xdr:rowOff>
              </from>
              <to>
                <xdr:col>26</xdr:col>
                <xdr:colOff>713014</xdr:colOff>
                <xdr:row>2</xdr:row>
                <xdr:rowOff>27214</xdr:rowOff>
              </to>
            </anchor>
          </objectPr>
        </oleObject>
      </mc:Choice>
      <mc:Fallback>
        <oleObject progId="Equation.DSMT4" shapeId="2191" r:id="rId72"/>
      </mc:Fallback>
    </mc:AlternateContent>
    <mc:AlternateContent xmlns:mc="http://schemas.openxmlformats.org/markup-compatibility/2006">
      <mc:Choice Requires="x14">
        <oleObject progId="Equation.DSMT4" shapeId="2192" r:id="rId73">
          <objectPr defaultSize="0" autoPict="0" r:id="rId13">
            <anchor moveWithCells="1">
              <from>
                <xdr:col>27</xdr:col>
                <xdr:colOff>130629</xdr:colOff>
                <xdr:row>1</xdr:row>
                <xdr:rowOff>38100</xdr:rowOff>
              </from>
              <to>
                <xdr:col>27</xdr:col>
                <xdr:colOff>745671</xdr:colOff>
                <xdr:row>1</xdr:row>
                <xdr:rowOff>266700</xdr:rowOff>
              </to>
            </anchor>
          </objectPr>
        </oleObject>
      </mc:Choice>
      <mc:Fallback>
        <oleObject progId="Equation.DSMT4" shapeId="2192" r:id="rId73"/>
      </mc:Fallback>
    </mc:AlternateContent>
    <mc:AlternateContent xmlns:mc="http://schemas.openxmlformats.org/markup-compatibility/2006">
      <mc:Choice Requires="x14">
        <oleObject progId="Equation.DSMT4" shapeId="2193" r:id="rId74">
          <objectPr defaultSize="0" autoPict="0" r:id="rId11">
            <anchor moveWithCells="1">
              <from>
                <xdr:col>28</xdr:col>
                <xdr:colOff>103414</xdr:colOff>
                <xdr:row>1</xdr:row>
                <xdr:rowOff>141514</xdr:rowOff>
              </from>
              <to>
                <xdr:col>28</xdr:col>
                <xdr:colOff>707571</xdr:colOff>
                <xdr:row>2</xdr:row>
                <xdr:rowOff>27214</xdr:rowOff>
              </to>
            </anchor>
          </objectPr>
        </oleObject>
      </mc:Choice>
      <mc:Fallback>
        <oleObject progId="Equation.DSMT4" shapeId="2193" r:id="rId74"/>
      </mc:Fallback>
    </mc:AlternateContent>
    <mc:AlternateContent xmlns:mc="http://schemas.openxmlformats.org/markup-compatibility/2006">
      <mc:Choice Requires="x14">
        <oleObject progId="Equation.DSMT4" shapeId="2194" r:id="rId75">
          <objectPr defaultSize="0" autoPict="0" r:id="rId16">
            <anchor moveWithCells="1">
              <from>
                <xdr:col>29</xdr:col>
                <xdr:colOff>0</xdr:colOff>
                <xdr:row>1</xdr:row>
                <xdr:rowOff>0</xdr:rowOff>
              </from>
              <to>
                <xdr:col>30</xdr:col>
                <xdr:colOff>21771</xdr:colOff>
                <xdr:row>1</xdr:row>
                <xdr:rowOff>266700</xdr:rowOff>
              </to>
            </anchor>
          </objectPr>
        </oleObject>
      </mc:Choice>
      <mc:Fallback>
        <oleObject progId="Equation.DSMT4" shapeId="2194" r:id="rId75"/>
      </mc:Fallback>
    </mc:AlternateContent>
    <mc:AlternateContent xmlns:mc="http://schemas.openxmlformats.org/markup-compatibility/2006">
      <mc:Choice Requires="x14">
        <oleObject progId="Equation.DSMT4" shapeId="2195" r:id="rId76">
          <objectPr defaultSize="0" autoPict="0" r:id="rId34">
            <anchor moveWithCells="1">
              <from>
                <xdr:col>22</xdr:col>
                <xdr:colOff>163286</xdr:colOff>
                <xdr:row>1</xdr:row>
                <xdr:rowOff>0</xdr:rowOff>
              </from>
              <to>
                <xdr:col>22</xdr:col>
                <xdr:colOff>800100</xdr:colOff>
                <xdr:row>1</xdr:row>
                <xdr:rowOff>255814</xdr:rowOff>
              </to>
            </anchor>
          </objectPr>
        </oleObject>
      </mc:Choice>
      <mc:Fallback>
        <oleObject progId="Equation.DSMT4" shapeId="2195" r:id="rId76"/>
      </mc:Fallback>
    </mc:AlternateContent>
    <mc:AlternateContent xmlns:mc="http://schemas.openxmlformats.org/markup-compatibility/2006">
      <mc:Choice Requires="x14">
        <oleObject progId="Equation.DSMT4" shapeId="2208" r:id="rId77">
          <objectPr defaultSize="0" autoPict="0" r:id="rId60">
            <anchor moveWithCells="1">
              <from>
                <xdr:col>9</xdr:col>
                <xdr:colOff>0</xdr:colOff>
                <xdr:row>65</xdr:row>
                <xdr:rowOff>87086</xdr:rowOff>
              </from>
              <to>
                <xdr:col>9</xdr:col>
                <xdr:colOff>908957</xdr:colOff>
                <xdr:row>65</xdr:row>
                <xdr:rowOff>391886</xdr:rowOff>
              </to>
            </anchor>
          </objectPr>
        </oleObject>
      </mc:Choice>
      <mc:Fallback>
        <oleObject progId="Equation.DSMT4" shapeId="2208" r:id="rId77"/>
      </mc:Fallback>
    </mc:AlternateContent>
    <mc:AlternateContent xmlns:mc="http://schemas.openxmlformats.org/markup-compatibility/2006">
      <mc:Choice Requires="x14">
        <oleObject progId="Equation.DSMT4" shapeId="2209" r:id="rId78">
          <objectPr defaultSize="0" autoPict="0" r:id="rId79">
            <anchor moveWithCells="1">
              <from>
                <xdr:col>10</xdr:col>
                <xdr:colOff>0</xdr:colOff>
                <xdr:row>65</xdr:row>
                <xdr:rowOff>0</xdr:rowOff>
              </from>
              <to>
                <xdr:col>11</xdr:col>
                <xdr:colOff>32657</xdr:colOff>
                <xdr:row>65</xdr:row>
                <xdr:rowOff>419100</xdr:rowOff>
              </to>
            </anchor>
          </objectPr>
        </oleObject>
      </mc:Choice>
      <mc:Fallback>
        <oleObject progId="Equation.DSMT4" shapeId="2209" r:id="rId78"/>
      </mc:Fallback>
    </mc:AlternateContent>
    <mc:AlternateContent xmlns:mc="http://schemas.openxmlformats.org/markup-compatibility/2006">
      <mc:Choice Requires="x14">
        <oleObject progId="Equation.DSMT4" shapeId="2245" r:id="rId80">
          <objectPr defaultSize="0" autoPict="0" r:id="rId81">
            <anchor moveWithCells="1">
              <from>
                <xdr:col>7</xdr:col>
                <xdr:colOff>92529</xdr:colOff>
                <xdr:row>65</xdr:row>
                <xdr:rowOff>0</xdr:rowOff>
              </from>
              <to>
                <xdr:col>7</xdr:col>
                <xdr:colOff>859971</xdr:colOff>
                <xdr:row>65</xdr:row>
                <xdr:rowOff>353786</xdr:rowOff>
              </to>
            </anchor>
          </objectPr>
        </oleObject>
      </mc:Choice>
      <mc:Fallback>
        <oleObject progId="Equation.DSMT4" shapeId="2245" r:id="rId80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Graficos">
    <tabColor indexed="41"/>
  </sheetPr>
  <dimension ref="A1"/>
  <sheetViews>
    <sheetView zoomScaleNormal="100" workbookViewId="0">
      <selection activeCell="L17" sqref="L17"/>
    </sheetView>
  </sheetViews>
  <sheetFormatPr defaultColWidth="11.3828125" defaultRowHeight="12.45" x14ac:dyDescent="0.3"/>
  <cols>
    <col min="1" max="16384" width="11.3828125" style="1"/>
  </cols>
  <sheetData/>
  <phoneticPr fontId="2" type="noConversion"/>
  <pageMargins left="0.75" right="0.75" top="1" bottom="1" header="0" footer="0"/>
  <pageSetup orientation="portrait" horizontalDpi="4294967294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Preinforme">
    <tabColor indexed="44"/>
  </sheetPr>
  <dimension ref="A1:L150"/>
  <sheetViews>
    <sheetView tabSelected="1" zoomScaleNormal="100" workbookViewId="0">
      <selection activeCell="A19" sqref="A19"/>
    </sheetView>
  </sheetViews>
  <sheetFormatPr defaultColWidth="11.3828125" defaultRowHeight="12.45" x14ac:dyDescent="0.3"/>
  <cols>
    <col min="1" max="1" width="4.15234375" style="1" customWidth="1"/>
    <col min="2" max="2" width="4.15234375" style="1" bestFit="1" customWidth="1"/>
    <col min="3" max="3" width="7.84375" style="1" customWidth="1"/>
    <col min="4" max="4" width="7.15234375" style="1" customWidth="1"/>
    <col min="5" max="5" width="5.53515625" style="1" bestFit="1" customWidth="1"/>
    <col min="6" max="6" width="8.3828125" style="1" bestFit="1" customWidth="1"/>
    <col min="7" max="7" width="7.15234375" style="1" customWidth="1"/>
    <col min="8" max="8" width="10" style="1" bestFit="1" customWidth="1"/>
    <col min="9" max="9" width="12.3046875" style="1" customWidth="1"/>
    <col min="10" max="10" width="8.53515625" style="1" bestFit="1" customWidth="1"/>
    <col min="11" max="16384" width="11.3828125" style="1"/>
  </cols>
  <sheetData>
    <row r="1" spans="1:12" x14ac:dyDescent="0.3">
      <c r="A1" s="315" t="s">
        <v>53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</row>
    <row r="2" spans="1:12" x14ac:dyDescent="0.3">
      <c r="A2" s="315" t="s">
        <v>54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</row>
    <row r="3" spans="1:12" x14ac:dyDescent="0.3">
      <c r="A3" s="374" t="s">
        <v>55</v>
      </c>
      <c r="B3" s="374"/>
      <c r="C3" s="374"/>
      <c r="D3" s="420" t="str">
        <f>IF(Materia_Prima!D18="","N.A",Materia_Prima!D18)</f>
        <v>ACTIVO</v>
      </c>
      <c r="E3" s="420"/>
      <c r="F3" s="420"/>
      <c r="G3" s="420"/>
      <c r="H3" s="420"/>
      <c r="I3" s="420"/>
      <c r="J3" s="420"/>
      <c r="K3" s="282"/>
      <c r="L3" s="283"/>
    </row>
    <row r="4" spans="1:12" x14ac:dyDescent="0.3">
      <c r="A4" s="374" t="s">
        <v>56</v>
      </c>
      <c r="B4" s="374"/>
      <c r="C4" s="374"/>
      <c r="D4" s="416" t="str">
        <f>IF(Materia_Prima!D19="","N.A",Materia_Prima!D19)</f>
        <v>LT20110812</v>
      </c>
      <c r="E4" s="416"/>
      <c r="F4" s="416"/>
      <c r="G4" s="416"/>
      <c r="H4" s="416"/>
      <c r="I4" s="416"/>
      <c r="J4" s="416"/>
      <c r="K4" s="282"/>
      <c r="L4" s="67"/>
    </row>
    <row r="5" spans="1:12" x14ac:dyDescent="0.3">
      <c r="A5" s="374" t="s">
        <v>57</v>
      </c>
      <c r="B5" s="374"/>
      <c r="C5" s="374"/>
      <c r="D5" s="416" t="str">
        <f>IF(Materia_Prima!D20="","N.A",Materia_Prima!D20)</f>
        <v>C20110812</v>
      </c>
      <c r="E5" s="416"/>
      <c r="F5" s="416"/>
      <c r="G5" s="416"/>
      <c r="H5" s="416"/>
      <c r="I5" s="416"/>
      <c r="J5" s="416"/>
      <c r="K5" s="282"/>
      <c r="L5" s="67"/>
    </row>
    <row r="6" spans="1:12" x14ac:dyDescent="0.3">
      <c r="A6" s="374" t="s">
        <v>58</v>
      </c>
      <c r="B6" s="374"/>
      <c r="C6" s="374"/>
      <c r="D6" s="421">
        <f>IF(Materia_Prima!D21="","N.A",Materia_Prima!D21)</f>
        <v>1.0012000000000001</v>
      </c>
      <c r="E6" s="421"/>
      <c r="F6" s="421"/>
      <c r="G6" s="421"/>
      <c r="H6" s="421"/>
      <c r="I6" s="421"/>
      <c r="J6" s="421"/>
      <c r="K6" s="282"/>
      <c r="L6" s="67"/>
    </row>
    <row r="7" spans="1:12" x14ac:dyDescent="0.3">
      <c r="A7" s="86" t="s">
        <v>59</v>
      </c>
      <c r="B7" s="86"/>
      <c r="C7" s="80"/>
      <c r="D7" s="416" t="str">
        <f>IF(Materia_Prima!D22="","N.A",Materia_Prima!D22)</f>
        <v>N.A</v>
      </c>
      <c r="E7" s="416"/>
      <c r="F7" s="416"/>
      <c r="G7" s="416"/>
      <c r="H7" s="416"/>
      <c r="I7" s="416"/>
      <c r="J7" s="416"/>
      <c r="K7" s="282"/>
      <c r="L7" s="67"/>
    </row>
    <row r="8" spans="1:12" x14ac:dyDescent="0.3">
      <c r="A8" s="374" t="s">
        <v>60</v>
      </c>
      <c r="B8" s="374"/>
      <c r="C8" s="374"/>
      <c r="D8" s="416" t="str">
        <f>IF(Materia_Prima!F26="","N.A",Materia_Prima!F26)</f>
        <v>NODOFARMA</v>
      </c>
      <c r="E8" s="416"/>
      <c r="F8" s="416"/>
      <c r="G8" s="416"/>
      <c r="H8" s="416"/>
      <c r="I8" s="416"/>
      <c r="J8" s="416"/>
      <c r="K8" s="282"/>
      <c r="L8" s="67"/>
    </row>
    <row r="9" spans="1:12" x14ac:dyDescent="0.3">
      <c r="A9" s="282"/>
      <c r="B9" s="282"/>
      <c r="C9" s="282"/>
      <c r="D9" s="282"/>
      <c r="E9" s="282"/>
      <c r="F9" s="282"/>
      <c r="G9" s="282"/>
      <c r="H9" s="282"/>
      <c r="I9" s="282"/>
      <c r="J9" s="282"/>
      <c r="K9" s="282"/>
      <c r="L9" s="77"/>
    </row>
    <row r="10" spans="1:12" x14ac:dyDescent="0.3">
      <c r="A10" s="315" t="s">
        <v>61</v>
      </c>
      <c r="B10" s="316"/>
      <c r="C10" s="316"/>
      <c r="D10" s="316"/>
      <c r="E10" s="316"/>
      <c r="F10" s="316"/>
      <c r="G10" s="316"/>
      <c r="H10" s="316"/>
      <c r="I10" s="316"/>
      <c r="J10" s="316"/>
      <c r="K10" s="316"/>
      <c r="L10" s="316"/>
    </row>
    <row r="11" spans="1:12" x14ac:dyDescent="0.3">
      <c r="A11" s="424" t="s">
        <v>62</v>
      </c>
      <c r="B11" s="424"/>
      <c r="C11" s="424"/>
      <c r="D11" s="424"/>
      <c r="E11" s="424"/>
      <c r="F11" s="284"/>
      <c r="G11" s="285"/>
      <c r="H11" s="370" t="str">
        <f>CONCATENATE(Ingresar_Datos!F52," X")</f>
        <v>10 X</v>
      </c>
      <c r="I11" s="370"/>
      <c r="J11" s="370"/>
      <c r="K11" s="282"/>
      <c r="L11" s="283"/>
    </row>
    <row r="12" spans="1:12" x14ac:dyDescent="0.3">
      <c r="A12" s="424" t="s">
        <v>63</v>
      </c>
      <c r="B12" s="424"/>
      <c r="C12" s="424"/>
      <c r="D12" s="424"/>
      <c r="E12" s="424"/>
      <c r="F12" s="285"/>
      <c r="G12" s="285"/>
      <c r="H12" s="423" t="str">
        <f>CONCATENATE(Ingresar_Datos!E4," %")</f>
        <v>3 %</v>
      </c>
      <c r="I12" s="423"/>
      <c r="J12" s="423"/>
      <c r="K12" s="282"/>
      <c r="L12" s="67"/>
    </row>
    <row r="13" spans="1:12" x14ac:dyDescent="0.3">
      <c r="A13" s="424" t="s">
        <v>123</v>
      </c>
      <c r="B13" s="424"/>
      <c r="C13" s="424"/>
      <c r="D13" s="424"/>
      <c r="E13" s="424"/>
      <c r="F13" s="424"/>
      <c r="G13" s="424"/>
      <c r="H13" s="423" t="str">
        <f>CONCATENATE(Ingresar_Datos!E2," %")</f>
        <v>95 %</v>
      </c>
      <c r="I13" s="423"/>
      <c r="J13" s="423"/>
      <c r="K13" s="282"/>
      <c r="L13" s="67"/>
    </row>
    <row r="14" spans="1:12" x14ac:dyDescent="0.3">
      <c r="A14" s="424" t="s">
        <v>64</v>
      </c>
      <c r="B14" s="424"/>
      <c r="C14" s="424"/>
      <c r="D14" s="424"/>
      <c r="E14" s="424"/>
      <c r="F14" s="424"/>
      <c r="G14" s="424"/>
      <c r="H14" s="423" t="str">
        <f>CONCATENATE(Ingresar_Datos!E23," %")</f>
        <v>5 %</v>
      </c>
      <c r="I14" s="423"/>
      <c r="J14" s="423"/>
      <c r="K14" s="282"/>
      <c r="L14" s="67"/>
    </row>
    <row r="15" spans="1:12" x14ac:dyDescent="0.3">
      <c r="A15" s="424" t="s">
        <v>65</v>
      </c>
      <c r="B15" s="424"/>
      <c r="C15" s="424"/>
      <c r="D15" s="424"/>
      <c r="E15" s="424"/>
      <c r="F15" s="424"/>
      <c r="G15" s="424"/>
      <c r="H15" s="416" t="str">
        <f>CONCATENATE(Ingresar_Datos!E21," %")</f>
        <v>95 %</v>
      </c>
      <c r="I15" s="416"/>
      <c r="J15" s="416"/>
      <c r="K15" s="282"/>
      <c r="L15" s="67"/>
    </row>
    <row r="16" spans="1:12" x14ac:dyDescent="0.3">
      <c r="A16" s="282"/>
      <c r="B16" s="282"/>
      <c r="C16" s="282"/>
      <c r="D16" s="282"/>
      <c r="E16" s="282"/>
      <c r="F16" s="282"/>
      <c r="G16" s="282"/>
      <c r="H16" s="282"/>
      <c r="I16" s="282"/>
      <c r="J16" s="282"/>
      <c r="K16" s="282"/>
      <c r="L16" s="67"/>
    </row>
    <row r="17" spans="1:12" x14ac:dyDescent="0.3">
      <c r="A17" s="315" t="s">
        <v>66</v>
      </c>
      <c r="B17" s="316"/>
      <c r="C17" s="316"/>
      <c r="D17" s="316"/>
      <c r="E17" s="316"/>
      <c r="F17" s="316"/>
      <c r="G17" s="316"/>
      <c r="H17" s="316"/>
      <c r="I17" s="316"/>
      <c r="J17" s="316"/>
      <c r="K17" s="282"/>
      <c r="L17" s="67"/>
    </row>
    <row r="18" spans="1:12" ht="20.6" x14ac:dyDescent="0.3">
      <c r="A18" s="422" t="s">
        <v>8</v>
      </c>
      <c r="B18" s="422"/>
      <c r="C18" s="286" t="s">
        <v>9</v>
      </c>
      <c r="D18" s="286" t="s">
        <v>10</v>
      </c>
      <c r="E18" s="286" t="s">
        <v>11</v>
      </c>
      <c r="F18" s="286" t="s">
        <v>12</v>
      </c>
      <c r="G18" s="286" t="s">
        <v>13</v>
      </c>
      <c r="H18" s="286"/>
      <c r="I18" s="286"/>
      <c r="J18" s="286" t="s">
        <v>14</v>
      </c>
      <c r="K18" s="282"/>
      <c r="L18" s="67"/>
    </row>
    <row r="19" spans="1:12" x14ac:dyDescent="0.3">
      <c r="A19" s="287">
        <f>Distribución_Frecuencias!B3</f>
        <v>10</v>
      </c>
      <c r="B19" s="287">
        <f>Distribución_Frecuencias!C3</f>
        <v>42</v>
      </c>
      <c r="C19" s="288">
        <f>Distribución_Frecuencias!D3</f>
        <v>26</v>
      </c>
      <c r="D19" s="287">
        <f>Distribución_Frecuencias!E3</f>
        <v>31</v>
      </c>
      <c r="E19" s="288">
        <f>Distribución_Frecuencias!F3</f>
        <v>3.9390088945362134</v>
      </c>
      <c r="F19" s="288">
        <f>Distribución_Frecuencias!G3</f>
        <v>3.9390088945362134</v>
      </c>
      <c r="G19" s="287">
        <f>Distribución_Frecuencias!H3</f>
        <v>806</v>
      </c>
      <c r="H19" s="287">
        <f>Distribución_Frecuencias!I3</f>
        <v>20956</v>
      </c>
      <c r="I19" s="287">
        <f>Distribución_Frecuencias!J3</f>
        <v>544856</v>
      </c>
      <c r="J19" s="289">
        <f>Distribución_Frecuencias!K3</f>
        <v>1.414973347970818</v>
      </c>
      <c r="K19" s="282"/>
      <c r="L19" s="67"/>
    </row>
    <row r="20" spans="1:12" x14ac:dyDescent="0.3">
      <c r="A20" s="290">
        <f>Distribución_Frecuencias!B4</f>
        <v>42</v>
      </c>
      <c r="B20" s="290">
        <f>Distribución_Frecuencias!C4</f>
        <v>74</v>
      </c>
      <c r="C20" s="291">
        <f>Distribución_Frecuencias!D4</f>
        <v>58</v>
      </c>
      <c r="D20" s="290">
        <f>Distribución_Frecuencias!E4</f>
        <v>4</v>
      </c>
      <c r="E20" s="291">
        <f>Distribución_Frecuencias!F4</f>
        <v>0.50825921219822112</v>
      </c>
      <c r="F20" s="291">
        <f>Distribución_Frecuencias!G4</f>
        <v>4.4472681067344348</v>
      </c>
      <c r="G20" s="290">
        <f>Distribución_Frecuencias!H4</f>
        <v>232</v>
      </c>
      <c r="H20" s="290">
        <f>Distribución_Frecuencias!I4</f>
        <v>13456</v>
      </c>
      <c r="I20" s="290">
        <f>Distribución_Frecuencias!J4</f>
        <v>780448</v>
      </c>
      <c r="J20" s="292">
        <f>Distribución_Frecuencias!K4</f>
        <v>1.7634279935629371</v>
      </c>
      <c r="K20" s="282"/>
      <c r="L20" s="67"/>
    </row>
    <row r="21" spans="1:12" x14ac:dyDescent="0.3">
      <c r="A21" s="290">
        <f>Distribución_Frecuencias!B5</f>
        <v>74</v>
      </c>
      <c r="B21" s="290">
        <f>Distribución_Frecuencias!C5</f>
        <v>106</v>
      </c>
      <c r="C21" s="291">
        <f>Distribución_Frecuencias!D5</f>
        <v>90</v>
      </c>
      <c r="D21" s="290">
        <f>Distribución_Frecuencias!E5</f>
        <v>218</v>
      </c>
      <c r="E21" s="291">
        <f>Distribución_Frecuencias!F5</f>
        <v>27.700127064803048</v>
      </c>
      <c r="F21" s="291">
        <f>Distribución_Frecuencias!G5</f>
        <v>32.147395171537482</v>
      </c>
      <c r="G21" s="290">
        <f>Distribución_Frecuencias!H5</f>
        <v>19620</v>
      </c>
      <c r="H21" s="290">
        <f>Distribución_Frecuencias!I5</f>
        <v>1765800</v>
      </c>
      <c r="I21" s="290">
        <f>Distribución_Frecuencias!J5</f>
        <v>158922000</v>
      </c>
      <c r="J21" s="292">
        <f>Distribución_Frecuencias!K5</f>
        <v>1.9542425094393248</v>
      </c>
      <c r="K21" s="282"/>
      <c r="L21" s="67"/>
    </row>
    <row r="22" spans="1:12" x14ac:dyDescent="0.3">
      <c r="A22" s="290">
        <f>Distribución_Frecuencias!B6</f>
        <v>106</v>
      </c>
      <c r="B22" s="290">
        <f>Distribución_Frecuencias!C6</f>
        <v>138</v>
      </c>
      <c r="C22" s="291">
        <f>Distribución_Frecuencias!D6</f>
        <v>122</v>
      </c>
      <c r="D22" s="290">
        <f>Distribución_Frecuencias!E6</f>
        <v>404</v>
      </c>
      <c r="E22" s="291">
        <f>Distribución_Frecuencias!F6</f>
        <v>51.334180432020325</v>
      </c>
      <c r="F22" s="291">
        <f>Distribución_Frecuencias!G6</f>
        <v>83.481575603557815</v>
      </c>
      <c r="G22" s="290">
        <f>Distribución_Frecuencias!H6</f>
        <v>49288</v>
      </c>
      <c r="H22" s="290">
        <f>Distribución_Frecuencias!I6</f>
        <v>6013136</v>
      </c>
      <c r="I22" s="290">
        <f>Distribución_Frecuencias!J6</f>
        <v>733602592</v>
      </c>
      <c r="J22" s="292">
        <f>Distribución_Frecuencias!K6</f>
        <v>2.086359830674748</v>
      </c>
      <c r="K22" s="282"/>
      <c r="L22" s="67"/>
    </row>
    <row r="23" spans="1:12" x14ac:dyDescent="0.3">
      <c r="A23" s="290">
        <f>Distribución_Frecuencias!B7</f>
        <v>138</v>
      </c>
      <c r="B23" s="290">
        <f>Distribución_Frecuencias!C7</f>
        <v>170</v>
      </c>
      <c r="C23" s="291">
        <f>Distribución_Frecuencias!D7</f>
        <v>154</v>
      </c>
      <c r="D23" s="290">
        <f>Distribución_Frecuencias!E7</f>
        <v>85</v>
      </c>
      <c r="E23" s="291">
        <f>Distribución_Frecuencias!F7</f>
        <v>10.800508259212197</v>
      </c>
      <c r="F23" s="291">
        <f>Distribución_Frecuencias!G7</f>
        <v>94.282083862770008</v>
      </c>
      <c r="G23" s="290">
        <f>Distribución_Frecuencias!H7</f>
        <v>13090</v>
      </c>
      <c r="H23" s="290">
        <f>Distribución_Frecuencias!I7</f>
        <v>2015860</v>
      </c>
      <c r="I23" s="290">
        <f>Distribución_Frecuencias!J7</f>
        <v>310442440</v>
      </c>
      <c r="J23" s="292">
        <f>Distribución_Frecuencias!K7</f>
        <v>2.1875207208364631</v>
      </c>
      <c r="K23" s="282"/>
      <c r="L23" s="67"/>
    </row>
    <row r="24" spans="1:12" x14ac:dyDescent="0.3">
      <c r="A24" s="290">
        <f>Distribución_Frecuencias!B8</f>
        <v>170</v>
      </c>
      <c r="B24" s="290">
        <f>Distribución_Frecuencias!C8</f>
        <v>202</v>
      </c>
      <c r="C24" s="291">
        <f>Distribución_Frecuencias!D8</f>
        <v>186</v>
      </c>
      <c r="D24" s="290">
        <f>Distribución_Frecuencias!E8</f>
        <v>13</v>
      </c>
      <c r="E24" s="291">
        <f>Distribución_Frecuencias!F8</f>
        <v>1.6518424396442184</v>
      </c>
      <c r="F24" s="291">
        <f>Distribución_Frecuencias!G8</f>
        <v>95.933926302414221</v>
      </c>
      <c r="G24" s="290">
        <f>Distribución_Frecuencias!H8</f>
        <v>2418</v>
      </c>
      <c r="H24" s="290">
        <f>Distribución_Frecuencias!I8</f>
        <v>449748</v>
      </c>
      <c r="I24" s="290">
        <f>Distribución_Frecuencias!J8</f>
        <v>83653128</v>
      </c>
      <c r="J24" s="292">
        <f>Distribución_Frecuencias!K8</f>
        <v>2.2695129442179165</v>
      </c>
      <c r="K24" s="282"/>
      <c r="L24" s="67"/>
    </row>
    <row r="25" spans="1:12" x14ac:dyDescent="0.3">
      <c r="A25" s="290">
        <f>Distribución_Frecuencias!B9</f>
        <v>202</v>
      </c>
      <c r="B25" s="290">
        <f>Distribución_Frecuencias!C9</f>
        <v>234</v>
      </c>
      <c r="C25" s="291">
        <f>Distribución_Frecuencias!D9</f>
        <v>218</v>
      </c>
      <c r="D25" s="290">
        <f>Distribución_Frecuencias!E9</f>
        <v>7</v>
      </c>
      <c r="E25" s="291">
        <f>Distribución_Frecuencias!F9</f>
        <v>0.88945362134688688</v>
      </c>
      <c r="F25" s="291">
        <f>Distribución_Frecuencias!G9</f>
        <v>96.823379923761109</v>
      </c>
      <c r="G25" s="290">
        <f>Distribución_Frecuencias!H9</f>
        <v>1526</v>
      </c>
      <c r="H25" s="290">
        <f>Distribución_Frecuencias!I9</f>
        <v>332668</v>
      </c>
      <c r="I25" s="290">
        <f>Distribución_Frecuencias!J9</f>
        <v>72521624</v>
      </c>
      <c r="J25" s="292">
        <f>Distribución_Frecuencias!K9</f>
        <v>2.3384564936046046</v>
      </c>
      <c r="K25" s="282"/>
      <c r="L25" s="67"/>
    </row>
    <row r="26" spans="1:12" x14ac:dyDescent="0.3">
      <c r="A26" s="290">
        <f>Distribución_Frecuencias!B10</f>
        <v>234</v>
      </c>
      <c r="B26" s="290">
        <f>Distribución_Frecuencias!C10</f>
        <v>266</v>
      </c>
      <c r="C26" s="291">
        <f>Distribución_Frecuencias!D10</f>
        <v>250</v>
      </c>
      <c r="D26" s="290">
        <f>Distribución_Frecuencias!E10</f>
        <v>8</v>
      </c>
      <c r="E26" s="291">
        <f>Distribución_Frecuencias!F10</f>
        <v>1.0165184243964422</v>
      </c>
      <c r="F26" s="291">
        <f>Distribución_Frecuencias!G10</f>
        <v>97.839898348157547</v>
      </c>
      <c r="G26" s="290">
        <f>Distribución_Frecuencias!H10</f>
        <v>2000</v>
      </c>
      <c r="H26" s="290">
        <f>Distribución_Frecuencias!I10</f>
        <v>500000</v>
      </c>
      <c r="I26" s="290">
        <f>Distribución_Frecuencias!J10</f>
        <v>125000000</v>
      </c>
      <c r="J26" s="292">
        <f>Distribución_Frecuencias!K10</f>
        <v>2.397940008672037</v>
      </c>
      <c r="K26" s="282"/>
      <c r="L26" s="67"/>
    </row>
    <row r="27" spans="1:12" x14ac:dyDescent="0.3">
      <c r="A27" s="290">
        <f>Distribución_Frecuencias!B11</f>
        <v>266</v>
      </c>
      <c r="B27" s="290">
        <f>Distribución_Frecuencias!C11</f>
        <v>298</v>
      </c>
      <c r="C27" s="291">
        <f>Distribución_Frecuencias!D11</f>
        <v>282</v>
      </c>
      <c r="D27" s="290">
        <f>Distribución_Frecuencias!E11</f>
        <v>8</v>
      </c>
      <c r="E27" s="291">
        <f>Distribución_Frecuencias!F11</f>
        <v>1.0165184243964422</v>
      </c>
      <c r="F27" s="291">
        <f>Distribución_Frecuencias!G11</f>
        <v>98.856416772553985</v>
      </c>
      <c r="G27" s="290">
        <f>Distribución_Frecuencias!H11</f>
        <v>2256</v>
      </c>
      <c r="H27" s="290">
        <f>Distribución_Frecuencias!I11</f>
        <v>636192</v>
      </c>
      <c r="I27" s="290">
        <f>Distribución_Frecuencias!J11</f>
        <v>179406144</v>
      </c>
      <c r="J27" s="292">
        <f>Distribución_Frecuencias!K11</f>
        <v>2.4502491083193609</v>
      </c>
      <c r="K27" s="282"/>
      <c r="L27" s="67"/>
    </row>
    <row r="28" spans="1:12" x14ac:dyDescent="0.3">
      <c r="A28" s="290">
        <f>Distribución_Frecuencias!B12</f>
        <v>298</v>
      </c>
      <c r="B28" s="290">
        <f>Distribución_Frecuencias!C12</f>
        <v>330</v>
      </c>
      <c r="C28" s="291">
        <f>Distribución_Frecuencias!D12</f>
        <v>314</v>
      </c>
      <c r="D28" s="290">
        <f>Distribución_Frecuencias!E12</f>
        <v>7</v>
      </c>
      <c r="E28" s="291">
        <f>Distribución_Frecuencias!F12</f>
        <v>0.88945362134688688</v>
      </c>
      <c r="F28" s="291">
        <f>Distribución_Frecuencias!G12</f>
        <v>99.745870393900873</v>
      </c>
      <c r="G28" s="290">
        <f>Distribución_Frecuencias!H12</f>
        <v>2198</v>
      </c>
      <c r="H28" s="290">
        <f>Distribución_Frecuencias!I12</f>
        <v>690172</v>
      </c>
      <c r="I28" s="290">
        <f>Distribución_Frecuencias!J12</f>
        <v>216714008</v>
      </c>
      <c r="J28" s="292">
        <f>Distribución_Frecuencias!K12</f>
        <v>2.4969296480732144</v>
      </c>
      <c r="K28" s="282"/>
      <c r="L28" s="67"/>
    </row>
    <row r="29" spans="1:12" x14ac:dyDescent="0.3">
      <c r="A29" s="290">
        <f>Distribución_Frecuencias!B13</f>
        <v>330</v>
      </c>
      <c r="B29" s="290">
        <f>Distribución_Frecuencias!C13</f>
        <v>362</v>
      </c>
      <c r="C29" s="291">
        <f>Distribución_Frecuencias!D13</f>
        <v>346</v>
      </c>
      <c r="D29" s="290">
        <f>Distribución_Frecuencias!E13</f>
        <v>2</v>
      </c>
      <c r="E29" s="291">
        <f>Distribución_Frecuencias!F13</f>
        <v>0.25412960609911056</v>
      </c>
      <c r="F29" s="291">
        <f>Distribución_Frecuencias!G13</f>
        <v>99.999999999999986</v>
      </c>
      <c r="G29" s="290">
        <f>Distribución_Frecuencias!H13</f>
        <v>692</v>
      </c>
      <c r="H29" s="290">
        <f>Distribución_Frecuencias!I13</f>
        <v>239432</v>
      </c>
      <c r="I29" s="290">
        <f>Distribución_Frecuencias!J13</f>
        <v>82843472</v>
      </c>
      <c r="J29" s="292">
        <f>Distribución_Frecuencias!K13</f>
        <v>2.5390760987927767</v>
      </c>
      <c r="K29" s="282"/>
      <c r="L29" s="67"/>
    </row>
    <row r="30" spans="1:12" x14ac:dyDescent="0.3">
      <c r="A30" s="293" t="str">
        <f>Distribución_Frecuencias!B14</f>
        <v>N.A</v>
      </c>
      <c r="B30" s="293" t="str">
        <f>Distribución_Frecuencias!C14</f>
        <v>N.A</v>
      </c>
      <c r="C30" s="294" t="str">
        <f>Distribución_Frecuencias!D14</f>
        <v/>
      </c>
      <c r="D30" s="293" t="str">
        <f>Distribución_Frecuencias!E14</f>
        <v/>
      </c>
      <c r="E30" s="294" t="str">
        <f>Distribución_Frecuencias!F14</f>
        <v/>
      </c>
      <c r="F30" s="294" t="str">
        <f>Distribución_Frecuencias!G14</f>
        <v/>
      </c>
      <c r="G30" s="293" t="str">
        <f>Distribución_Frecuencias!H14</f>
        <v/>
      </c>
      <c r="H30" s="293" t="str">
        <f>Distribución_Frecuencias!I14</f>
        <v/>
      </c>
      <c r="I30" s="293" t="str">
        <f>Distribución_Frecuencias!J14</f>
        <v/>
      </c>
      <c r="J30" s="295" t="str">
        <f>Distribución_Frecuencias!K14</f>
        <v/>
      </c>
      <c r="K30" s="282"/>
      <c r="L30" s="67"/>
    </row>
    <row r="31" spans="1:12" x14ac:dyDescent="0.3">
      <c r="A31" s="419" t="s">
        <v>18</v>
      </c>
      <c r="B31" s="419"/>
      <c r="C31" s="296">
        <f>Distribución_Frecuencias!D15</f>
        <v>154</v>
      </c>
      <c r="D31" s="296">
        <f>Distribución_Frecuencias!E15</f>
        <v>787</v>
      </c>
      <c r="E31" s="296">
        <f>Distribución_Frecuencias!F15</f>
        <v>99.999999999999986</v>
      </c>
      <c r="F31" s="296">
        <f>Distribución_Frecuencias!G15</f>
        <v>99.999999999999986</v>
      </c>
      <c r="G31" s="296">
        <f>Distribución_Frecuencias!H15</f>
        <v>94126</v>
      </c>
      <c r="H31" s="296">
        <f>Distribución_Frecuencias!I15</f>
        <v>12677420</v>
      </c>
      <c r="I31" s="296">
        <f>Distribución_Frecuencias!J15</f>
        <v>1964430712</v>
      </c>
      <c r="J31" s="297">
        <f>Distribución_Frecuencias!K15</f>
        <v>23.898688704164201</v>
      </c>
      <c r="K31" s="282"/>
      <c r="L31" s="67"/>
    </row>
    <row r="32" spans="1:12" x14ac:dyDescent="0.3">
      <c r="A32" s="282"/>
      <c r="B32" s="282"/>
      <c r="C32" s="282"/>
      <c r="D32" s="282"/>
      <c r="E32" s="282"/>
      <c r="F32" s="282"/>
      <c r="G32" s="282"/>
      <c r="H32" s="282"/>
      <c r="I32" s="282"/>
      <c r="J32" s="282"/>
      <c r="K32" s="282"/>
      <c r="L32" s="67"/>
    </row>
    <row r="33" spans="1:12" x14ac:dyDescent="0.3">
      <c r="A33" s="315" t="s">
        <v>67</v>
      </c>
      <c r="B33" s="316"/>
      <c r="C33" s="316"/>
      <c r="D33" s="316"/>
      <c r="E33" s="316"/>
      <c r="F33" s="316"/>
      <c r="G33" s="316"/>
      <c r="H33" s="316"/>
      <c r="I33" s="316"/>
      <c r="J33" s="316"/>
      <c r="K33" s="282"/>
      <c r="L33" s="67"/>
    </row>
    <row r="34" spans="1:12" x14ac:dyDescent="0.3">
      <c r="A34" s="374" t="s">
        <v>68</v>
      </c>
      <c r="B34" s="374"/>
      <c r="C34" s="374"/>
      <c r="D34" s="374"/>
      <c r="E34" s="374"/>
      <c r="F34" s="416" t="str">
        <f>CONCATENATE(Distribución_Frecuencias!B83," um")</f>
        <v>126.919418351822 um</v>
      </c>
      <c r="G34" s="416"/>
      <c r="H34" s="416"/>
      <c r="I34" s="416"/>
      <c r="J34" s="416"/>
      <c r="K34" s="282"/>
      <c r="L34" s="67"/>
    </row>
    <row r="35" spans="1:12" x14ac:dyDescent="0.3">
      <c r="A35" s="374" t="s">
        <v>69</v>
      </c>
      <c r="B35" s="374"/>
      <c r="C35" s="374"/>
      <c r="D35" s="374"/>
      <c r="E35" s="374"/>
      <c r="F35" s="416" t="str">
        <f>CONCATENATE(Distribución_Frecuencias!D83," um")</f>
        <v>135.650269517162 um</v>
      </c>
      <c r="G35" s="416"/>
      <c r="H35" s="416"/>
      <c r="I35" s="416"/>
      <c r="J35" s="416"/>
      <c r="K35" s="282"/>
      <c r="L35" s="67"/>
    </row>
    <row r="36" spans="1:12" x14ac:dyDescent="0.3">
      <c r="A36" s="374" t="s">
        <v>70</v>
      </c>
      <c r="B36" s="374"/>
      <c r="C36" s="374"/>
      <c r="D36" s="374"/>
      <c r="E36" s="374"/>
      <c r="F36" s="416" t="str">
        <f>CONCATENATE(Distribución_Frecuencias!E83," um")</f>
        <v>119.601016518424 um</v>
      </c>
      <c r="G36" s="416"/>
      <c r="H36" s="416"/>
      <c r="I36" s="416"/>
      <c r="J36" s="416"/>
      <c r="K36" s="282"/>
      <c r="L36" s="67"/>
    </row>
    <row r="37" spans="1:12" x14ac:dyDescent="0.3">
      <c r="A37" s="374" t="s">
        <v>71</v>
      </c>
      <c r="B37" s="374"/>
      <c r="C37" s="374"/>
      <c r="D37" s="374"/>
      <c r="E37" s="374"/>
      <c r="F37" s="416" t="str">
        <f>CONCATENATE(Distribución_Frecuencias!G83," um")</f>
        <v>112.082554483737 um</v>
      </c>
      <c r="G37" s="416"/>
      <c r="H37" s="416"/>
      <c r="I37" s="416"/>
      <c r="J37" s="416"/>
      <c r="K37" s="282"/>
      <c r="L37" s="67"/>
    </row>
    <row r="38" spans="1:12" x14ac:dyDescent="0.3">
      <c r="A38" s="374" t="s">
        <v>72</v>
      </c>
      <c r="B38" s="374"/>
      <c r="C38" s="374"/>
      <c r="D38" s="374"/>
      <c r="E38" s="374"/>
      <c r="F38" s="416" t="str">
        <f>CONCATENATE(Distribución_Frecuencias!H83, "um")</f>
        <v>316.918478824204um</v>
      </c>
      <c r="G38" s="416"/>
      <c r="H38" s="416"/>
      <c r="I38" s="416"/>
      <c r="J38" s="416"/>
      <c r="K38" s="282"/>
      <c r="L38" s="67"/>
    </row>
    <row r="39" spans="1:12" x14ac:dyDescent="0.3">
      <c r="A39" s="374" t="s">
        <v>73</v>
      </c>
      <c r="B39" s="374"/>
      <c r="C39" s="374"/>
      <c r="D39" s="374"/>
      <c r="E39" s="374"/>
      <c r="F39" s="416" t="str">
        <f>CONCATENATE("( ",Distribución_Frecuencias!I83," ",Distribución_Frecuencias!J83," ",Distribución_Frecuencias!K83," )"," um")</f>
        <v>( 184.07054536826 ± 5.52211636104781 ) um</v>
      </c>
      <c r="G39" s="416"/>
      <c r="H39" s="416"/>
      <c r="I39" s="416"/>
      <c r="J39" s="416"/>
      <c r="K39" s="282"/>
      <c r="L39" s="67"/>
    </row>
    <row r="40" spans="1:12" x14ac:dyDescent="0.3">
      <c r="A40" s="374" t="s">
        <v>74</v>
      </c>
      <c r="B40" s="374"/>
      <c r="C40" s="374"/>
      <c r="D40" s="374"/>
      <c r="E40" s="374"/>
      <c r="F40" s="416" t="str">
        <f>CONCATENATE(Distribución_Frecuencias!L83," um")</f>
        <v>154.955086445034 um</v>
      </c>
      <c r="G40" s="416"/>
      <c r="H40" s="416"/>
      <c r="I40" s="416"/>
      <c r="J40" s="416"/>
      <c r="K40" s="282"/>
      <c r="L40" s="67"/>
    </row>
    <row r="41" spans="1:12" x14ac:dyDescent="0.3">
      <c r="A41" s="374" t="s">
        <v>31</v>
      </c>
      <c r="B41" s="374"/>
      <c r="C41" s="374"/>
      <c r="D41" s="374"/>
      <c r="E41" s="374"/>
      <c r="F41" s="415" t="str">
        <f>CONCATENATE(Distribución_Frecuencias!M83,"um2")</f>
        <v>39827289.5384723um2</v>
      </c>
      <c r="G41" s="416"/>
      <c r="H41" s="416"/>
      <c r="I41" s="416"/>
      <c r="J41" s="416"/>
      <c r="K41" s="282"/>
      <c r="L41" s="67"/>
    </row>
    <row r="42" spans="1:12" x14ac:dyDescent="0.3">
      <c r="A42" s="282"/>
      <c r="B42" s="282"/>
      <c r="C42" s="282"/>
      <c r="D42" s="282"/>
      <c r="E42" s="282"/>
      <c r="F42" s="282"/>
      <c r="G42" s="282"/>
      <c r="H42" s="282"/>
      <c r="I42" s="282"/>
      <c r="J42" s="282"/>
      <c r="K42" s="282"/>
      <c r="L42" s="67"/>
    </row>
    <row r="43" spans="1:12" x14ac:dyDescent="0.3">
      <c r="A43" s="315" t="s">
        <v>80</v>
      </c>
      <c r="B43" s="316"/>
      <c r="C43" s="316"/>
      <c r="D43" s="316"/>
      <c r="E43" s="316"/>
      <c r="F43" s="316"/>
      <c r="G43" s="316"/>
      <c r="H43" s="316"/>
      <c r="I43" s="316"/>
      <c r="J43" s="316"/>
      <c r="K43" s="282"/>
      <c r="L43" s="67"/>
    </row>
    <row r="44" spans="1:12" x14ac:dyDescent="0.3">
      <c r="A44" s="417" t="s">
        <v>75</v>
      </c>
      <c r="B44" s="417"/>
      <c r="C44" s="417"/>
      <c r="D44" s="417"/>
      <c r="E44" s="282"/>
      <c r="F44" s="282"/>
      <c r="G44" s="282"/>
      <c r="H44" s="282"/>
      <c r="I44" s="425" t="str">
        <f>CONCATENATE(ROUND(Diámetro_Medio!D20,8)," ")</f>
        <v xml:space="preserve">77.25308427 </v>
      </c>
      <c r="J44" s="425"/>
      <c r="K44" s="282"/>
      <c r="L44" s="67"/>
    </row>
    <row r="45" spans="1:12" x14ac:dyDescent="0.3">
      <c r="A45" s="418" t="s">
        <v>76</v>
      </c>
      <c r="B45" s="418"/>
      <c r="C45" s="418"/>
      <c r="D45" s="418"/>
      <c r="E45" s="418"/>
      <c r="F45" s="418"/>
      <c r="G45" s="418"/>
      <c r="H45" s="418"/>
      <c r="I45" s="416" t="str">
        <f>CONCATENATE(ROUND(Distribución_Frecuencias!G94,8)," ")</f>
        <v xml:space="preserve">45.43856426 </v>
      </c>
      <c r="J45" s="416"/>
      <c r="K45" s="282"/>
      <c r="L45" s="67"/>
    </row>
    <row r="46" spans="1:12" x14ac:dyDescent="0.3">
      <c r="A46" s="418" t="s">
        <v>77</v>
      </c>
      <c r="B46" s="418"/>
      <c r="C46" s="418"/>
      <c r="D46" s="418"/>
      <c r="E46" s="418"/>
      <c r="F46" s="418"/>
      <c r="G46" s="418"/>
      <c r="H46" s="418"/>
      <c r="I46" s="416">
        <f>Distribución_Frecuencias!G95</f>
        <v>18.94013435171933</v>
      </c>
      <c r="J46" s="416"/>
      <c r="K46" s="282"/>
      <c r="L46" s="67"/>
    </row>
    <row r="47" spans="1:12" x14ac:dyDescent="0.3">
      <c r="A47" s="282"/>
      <c r="B47" s="282"/>
      <c r="C47" s="282"/>
      <c r="D47" s="282"/>
      <c r="E47" s="282"/>
      <c r="F47" s="282"/>
      <c r="G47" s="282"/>
      <c r="H47" s="282"/>
      <c r="I47" s="282"/>
      <c r="J47" s="282"/>
      <c r="K47" s="282"/>
      <c r="L47" s="77"/>
    </row>
    <row r="48" spans="1:12" x14ac:dyDescent="0.3">
      <c r="A48" s="315" t="s">
        <v>78</v>
      </c>
      <c r="B48" s="316"/>
      <c r="C48" s="316"/>
      <c r="D48" s="316"/>
      <c r="E48" s="316"/>
      <c r="F48" s="316"/>
      <c r="G48" s="316"/>
      <c r="H48" s="316"/>
      <c r="I48" s="316"/>
      <c r="J48" s="316"/>
      <c r="K48" s="316"/>
      <c r="L48" s="316"/>
    </row>
    <row r="49" spans="1:12" x14ac:dyDescent="0.3">
      <c r="A49" s="282"/>
      <c r="B49" s="282"/>
      <c r="C49" s="282"/>
      <c r="D49" s="282"/>
      <c r="E49" s="282"/>
      <c r="F49" s="282"/>
      <c r="G49" s="282"/>
      <c r="H49" s="282"/>
      <c r="I49" s="282"/>
      <c r="J49" s="282"/>
      <c r="K49" s="282"/>
      <c r="L49" s="282"/>
    </row>
    <row r="50" spans="1:12" x14ac:dyDescent="0.3">
      <c r="A50" s="282"/>
      <c r="B50" s="282"/>
      <c r="C50" s="282"/>
      <c r="D50" s="282"/>
      <c r="E50" s="282"/>
      <c r="F50" s="282"/>
      <c r="G50" s="282"/>
      <c r="H50" s="282"/>
      <c r="I50" s="282"/>
      <c r="J50" s="282"/>
      <c r="K50" s="282"/>
      <c r="L50" s="282"/>
    </row>
    <row r="51" spans="1:12" x14ac:dyDescent="0.3">
      <c r="A51" s="282"/>
      <c r="B51" s="282"/>
      <c r="C51" s="282"/>
      <c r="D51" s="282"/>
      <c r="E51" s="282"/>
      <c r="F51" s="282"/>
      <c r="G51" s="282"/>
      <c r="H51" s="282"/>
      <c r="I51" s="282"/>
      <c r="J51" s="282"/>
      <c r="K51" s="282"/>
      <c r="L51" s="282"/>
    </row>
    <row r="52" spans="1:12" x14ac:dyDescent="0.3">
      <c r="A52" s="282"/>
      <c r="B52" s="282"/>
      <c r="C52" s="282"/>
      <c r="D52" s="282"/>
      <c r="E52" s="282"/>
      <c r="F52" s="282"/>
      <c r="G52" s="282"/>
      <c r="H52" s="282"/>
      <c r="I52" s="282"/>
      <c r="J52" s="282"/>
      <c r="K52" s="282"/>
      <c r="L52" s="282"/>
    </row>
    <row r="53" spans="1:12" x14ac:dyDescent="0.3">
      <c r="A53" s="282"/>
      <c r="B53" s="282"/>
      <c r="C53" s="282"/>
      <c r="D53" s="282"/>
      <c r="E53" s="282"/>
      <c r="F53" s="282"/>
      <c r="G53" s="282"/>
      <c r="H53" s="282"/>
      <c r="I53" s="282"/>
      <c r="J53" s="282"/>
      <c r="K53" s="282"/>
      <c r="L53" s="282"/>
    </row>
    <row r="54" spans="1:12" x14ac:dyDescent="0.3">
      <c r="A54" s="282"/>
      <c r="B54" s="282"/>
      <c r="C54" s="282"/>
      <c r="D54" s="282"/>
      <c r="E54" s="282"/>
      <c r="F54" s="282"/>
      <c r="G54" s="282"/>
      <c r="H54" s="282"/>
      <c r="I54" s="282"/>
      <c r="J54" s="282"/>
      <c r="K54" s="282"/>
      <c r="L54" s="282"/>
    </row>
    <row r="55" spans="1:12" x14ac:dyDescent="0.3">
      <c r="A55" s="282"/>
      <c r="B55" s="282"/>
      <c r="C55" s="282"/>
      <c r="D55" s="282"/>
      <c r="E55" s="282"/>
      <c r="F55" s="282"/>
      <c r="G55" s="282"/>
      <c r="H55" s="282"/>
      <c r="I55" s="282"/>
      <c r="J55" s="282"/>
      <c r="K55" s="282"/>
      <c r="L55" s="282"/>
    </row>
    <row r="56" spans="1:12" x14ac:dyDescent="0.3">
      <c r="A56" s="282"/>
      <c r="B56" s="282"/>
      <c r="C56" s="282"/>
      <c r="D56" s="282"/>
      <c r="E56" s="282"/>
      <c r="F56" s="282"/>
      <c r="G56" s="282"/>
      <c r="H56" s="282"/>
      <c r="I56" s="282"/>
      <c r="J56" s="282"/>
      <c r="K56" s="282"/>
      <c r="L56" s="282"/>
    </row>
    <row r="57" spans="1:12" x14ac:dyDescent="0.3">
      <c r="A57" s="282"/>
      <c r="B57" s="282"/>
      <c r="C57" s="282"/>
      <c r="D57" s="282"/>
      <c r="E57" s="282"/>
      <c r="F57" s="282"/>
      <c r="G57" s="282"/>
      <c r="H57" s="282"/>
      <c r="I57" s="282"/>
      <c r="J57" s="282"/>
      <c r="K57" s="282"/>
      <c r="L57" s="282"/>
    </row>
    <row r="58" spans="1:12" x14ac:dyDescent="0.3">
      <c r="A58" s="282"/>
      <c r="B58" s="282"/>
      <c r="C58" s="282"/>
      <c r="D58" s="282"/>
      <c r="E58" s="282"/>
      <c r="F58" s="282"/>
      <c r="G58" s="282"/>
      <c r="H58" s="282"/>
      <c r="I58" s="282"/>
      <c r="J58" s="282"/>
      <c r="K58" s="282"/>
      <c r="L58" s="282"/>
    </row>
    <row r="59" spans="1:12" x14ac:dyDescent="0.3">
      <c r="A59" s="282"/>
      <c r="B59" s="282"/>
      <c r="C59" s="282"/>
      <c r="D59" s="282"/>
      <c r="E59" s="282"/>
      <c r="F59" s="282"/>
      <c r="G59" s="282"/>
      <c r="H59" s="282"/>
      <c r="I59" s="282"/>
      <c r="J59" s="282"/>
      <c r="K59" s="282"/>
      <c r="L59" s="282"/>
    </row>
    <row r="60" spans="1:12" x14ac:dyDescent="0.3">
      <c r="A60" s="282"/>
      <c r="B60" s="282"/>
      <c r="C60" s="282"/>
      <c r="D60" s="282"/>
      <c r="E60" s="282"/>
      <c r="F60" s="282"/>
      <c r="G60" s="282"/>
      <c r="H60" s="282"/>
      <c r="I60" s="282"/>
      <c r="J60" s="282"/>
      <c r="K60" s="282"/>
      <c r="L60" s="282"/>
    </row>
    <row r="61" spans="1:12" x14ac:dyDescent="0.3">
      <c r="A61" s="282"/>
      <c r="B61" s="282"/>
      <c r="C61" s="282"/>
      <c r="D61" s="282"/>
      <c r="E61" s="282"/>
      <c r="F61" s="282"/>
      <c r="G61" s="282"/>
      <c r="H61" s="282"/>
      <c r="I61" s="282"/>
      <c r="J61" s="282"/>
      <c r="K61" s="282"/>
      <c r="L61" s="282"/>
    </row>
    <row r="62" spans="1:12" x14ac:dyDescent="0.3">
      <c r="A62" s="282"/>
      <c r="B62" s="282"/>
      <c r="C62" s="282"/>
      <c r="D62" s="282"/>
      <c r="E62" s="282"/>
      <c r="F62" s="282"/>
      <c r="G62" s="282"/>
      <c r="H62" s="282"/>
      <c r="I62" s="282"/>
      <c r="J62" s="282"/>
      <c r="K62" s="282"/>
      <c r="L62" s="282"/>
    </row>
    <row r="63" spans="1:12" x14ac:dyDescent="0.3">
      <c r="A63" s="282"/>
      <c r="B63" s="282"/>
      <c r="C63" s="282"/>
      <c r="D63" s="282"/>
      <c r="E63" s="282"/>
      <c r="F63" s="282"/>
      <c r="G63" s="282"/>
      <c r="H63" s="282"/>
      <c r="I63" s="282"/>
      <c r="J63" s="282"/>
      <c r="K63" s="282"/>
      <c r="L63" s="282"/>
    </row>
    <row r="64" spans="1:12" x14ac:dyDescent="0.3">
      <c r="A64" s="282"/>
      <c r="B64" s="282"/>
      <c r="C64" s="282"/>
      <c r="D64" s="282"/>
      <c r="E64" s="282"/>
      <c r="F64" s="282"/>
      <c r="G64" s="282"/>
      <c r="H64" s="282"/>
      <c r="I64" s="282"/>
      <c r="J64" s="282"/>
      <c r="K64" s="282"/>
      <c r="L64" s="282"/>
    </row>
    <row r="65" spans="1:12" x14ac:dyDescent="0.3">
      <c r="A65" s="282"/>
      <c r="B65" s="282"/>
      <c r="C65" s="282"/>
      <c r="D65" s="282"/>
      <c r="E65" s="282"/>
      <c r="F65" s="282"/>
      <c r="G65" s="282"/>
      <c r="H65" s="282"/>
      <c r="I65" s="282"/>
      <c r="J65" s="282"/>
      <c r="K65" s="282"/>
      <c r="L65" s="282"/>
    </row>
    <row r="66" spans="1:12" x14ac:dyDescent="0.3">
      <c r="A66" s="282"/>
      <c r="B66" s="282"/>
      <c r="C66" s="282"/>
      <c r="D66" s="282"/>
      <c r="E66" s="282"/>
      <c r="F66" s="282"/>
      <c r="G66" s="282"/>
      <c r="H66" s="282"/>
      <c r="I66" s="282"/>
      <c r="J66" s="282"/>
      <c r="K66" s="282"/>
      <c r="L66" s="282"/>
    </row>
    <row r="67" spans="1:12" x14ac:dyDescent="0.3">
      <c r="A67" s="282"/>
      <c r="B67" s="282"/>
      <c r="C67" s="282"/>
      <c r="D67" s="282"/>
      <c r="E67" s="282"/>
      <c r="F67" s="282"/>
      <c r="G67" s="282"/>
      <c r="H67" s="282"/>
      <c r="I67" s="282"/>
      <c r="J67" s="282"/>
      <c r="K67" s="282"/>
      <c r="L67" s="282"/>
    </row>
    <row r="68" spans="1:12" x14ac:dyDescent="0.3">
      <c r="A68" s="282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</row>
    <row r="69" spans="1:12" x14ac:dyDescent="0.3">
      <c r="A69" s="282"/>
      <c r="B69" s="282"/>
      <c r="C69" s="282"/>
      <c r="D69" s="282"/>
      <c r="E69" s="282"/>
      <c r="F69" s="282"/>
      <c r="G69" s="282"/>
      <c r="H69" s="282"/>
      <c r="I69" s="282"/>
      <c r="J69" s="282"/>
      <c r="K69" s="282"/>
      <c r="L69" s="282"/>
    </row>
    <row r="70" spans="1:12" x14ac:dyDescent="0.3">
      <c r="A70" s="282"/>
      <c r="B70" s="282"/>
      <c r="C70" s="282"/>
      <c r="D70" s="282"/>
      <c r="E70" s="282"/>
      <c r="F70" s="282"/>
      <c r="G70" s="282"/>
      <c r="H70" s="282"/>
      <c r="I70" s="282"/>
      <c r="J70" s="282"/>
      <c r="K70" s="282"/>
      <c r="L70" s="282"/>
    </row>
    <row r="71" spans="1:12" x14ac:dyDescent="0.3">
      <c r="A71" s="282"/>
      <c r="B71" s="282"/>
      <c r="C71" s="282"/>
      <c r="D71" s="282"/>
      <c r="E71" s="282"/>
      <c r="F71" s="282"/>
      <c r="G71" s="282"/>
      <c r="H71" s="282"/>
      <c r="I71" s="282"/>
      <c r="J71" s="282"/>
      <c r="K71" s="282"/>
      <c r="L71" s="282"/>
    </row>
    <row r="72" spans="1:12" x14ac:dyDescent="0.3">
      <c r="A72" s="282"/>
      <c r="B72" s="282"/>
      <c r="C72" s="282"/>
      <c r="D72" s="282"/>
      <c r="E72" s="282"/>
      <c r="F72" s="282"/>
      <c r="G72" s="282"/>
      <c r="H72" s="282"/>
      <c r="I72" s="282"/>
      <c r="J72" s="282"/>
      <c r="K72" s="282"/>
      <c r="L72" s="282"/>
    </row>
    <row r="73" spans="1:12" x14ac:dyDescent="0.3">
      <c r="A73" s="282"/>
      <c r="B73" s="282"/>
      <c r="C73" s="282"/>
      <c r="D73" s="282"/>
      <c r="E73" s="282"/>
      <c r="F73" s="282"/>
      <c r="G73" s="282"/>
      <c r="H73" s="282"/>
      <c r="I73" s="282"/>
      <c r="J73" s="282"/>
      <c r="K73" s="282"/>
      <c r="L73" s="282"/>
    </row>
    <row r="74" spans="1:12" x14ac:dyDescent="0.3">
      <c r="A74" s="282"/>
      <c r="B74" s="282"/>
      <c r="C74" s="282"/>
      <c r="D74" s="282"/>
      <c r="E74" s="282"/>
      <c r="F74" s="282"/>
      <c r="G74" s="282"/>
      <c r="H74" s="282"/>
      <c r="I74" s="282"/>
      <c r="J74" s="282"/>
      <c r="K74" s="282"/>
      <c r="L74" s="282"/>
    </row>
    <row r="75" spans="1:12" x14ac:dyDescent="0.3">
      <c r="A75" s="282"/>
      <c r="B75" s="282"/>
      <c r="C75" s="282"/>
      <c r="D75" s="282"/>
      <c r="E75" s="282"/>
      <c r="F75" s="282"/>
      <c r="G75" s="282"/>
      <c r="H75" s="282"/>
      <c r="I75" s="282"/>
      <c r="J75" s="282"/>
      <c r="K75" s="282"/>
      <c r="L75" s="282"/>
    </row>
    <row r="76" spans="1:12" x14ac:dyDescent="0.3">
      <c r="A76" s="282"/>
      <c r="B76" s="282"/>
      <c r="C76" s="282"/>
      <c r="D76" s="282"/>
      <c r="E76" s="282"/>
      <c r="F76" s="282"/>
      <c r="G76" s="282"/>
      <c r="H76" s="282"/>
      <c r="I76" s="282"/>
      <c r="J76" s="282"/>
      <c r="K76" s="282"/>
      <c r="L76" s="282"/>
    </row>
    <row r="77" spans="1:12" x14ac:dyDescent="0.3">
      <c r="A77" s="282"/>
      <c r="B77" s="282"/>
      <c r="C77" s="282"/>
      <c r="D77" s="282"/>
      <c r="E77" s="282"/>
      <c r="F77" s="282"/>
      <c r="G77" s="282"/>
      <c r="H77" s="282"/>
      <c r="I77" s="282"/>
      <c r="J77" s="282"/>
      <c r="K77" s="282"/>
      <c r="L77" s="282"/>
    </row>
    <row r="78" spans="1:12" x14ac:dyDescent="0.3">
      <c r="A78" s="282"/>
      <c r="B78" s="282"/>
      <c r="C78" s="282"/>
      <c r="D78" s="282"/>
      <c r="E78" s="282"/>
      <c r="F78" s="282"/>
      <c r="G78" s="282"/>
      <c r="H78" s="282"/>
      <c r="I78" s="282"/>
      <c r="J78" s="282"/>
      <c r="K78" s="282"/>
      <c r="L78" s="282"/>
    </row>
    <row r="79" spans="1:12" x14ac:dyDescent="0.3">
      <c r="A79" s="282"/>
      <c r="B79" s="282"/>
      <c r="C79" s="282"/>
      <c r="D79" s="282"/>
      <c r="E79" s="282"/>
      <c r="F79" s="282"/>
      <c r="G79" s="282"/>
      <c r="H79" s="282"/>
      <c r="I79" s="282"/>
      <c r="J79" s="282"/>
      <c r="K79" s="282"/>
      <c r="L79" s="282"/>
    </row>
    <row r="80" spans="1:12" x14ac:dyDescent="0.3">
      <c r="A80" s="282"/>
      <c r="B80" s="282"/>
      <c r="C80" s="282"/>
      <c r="D80" s="282"/>
      <c r="E80" s="282"/>
      <c r="F80" s="282"/>
      <c r="G80" s="282"/>
      <c r="H80" s="282"/>
      <c r="I80" s="282"/>
      <c r="J80" s="282"/>
      <c r="K80" s="282"/>
      <c r="L80" s="282"/>
    </row>
    <row r="81" spans="1:12" x14ac:dyDescent="0.3">
      <c r="A81" s="282"/>
      <c r="B81" s="282"/>
      <c r="C81" s="282"/>
      <c r="D81" s="282"/>
      <c r="E81" s="282"/>
      <c r="F81" s="282"/>
      <c r="G81" s="282"/>
      <c r="H81" s="282"/>
      <c r="I81" s="282"/>
      <c r="J81" s="282"/>
      <c r="K81" s="282"/>
      <c r="L81" s="282"/>
    </row>
    <row r="82" spans="1:12" x14ac:dyDescent="0.3">
      <c r="A82" s="282"/>
      <c r="B82" s="282"/>
      <c r="C82" s="282"/>
      <c r="D82" s="282"/>
      <c r="E82" s="282"/>
      <c r="F82" s="282"/>
      <c r="G82" s="282"/>
      <c r="H82" s="282"/>
      <c r="I82" s="282"/>
      <c r="J82" s="282"/>
      <c r="K82" s="282"/>
      <c r="L82" s="282"/>
    </row>
    <row r="83" spans="1:12" x14ac:dyDescent="0.3">
      <c r="A83" s="282"/>
      <c r="B83" s="282"/>
      <c r="C83" s="282"/>
      <c r="D83" s="282"/>
      <c r="E83" s="282"/>
      <c r="F83" s="282"/>
      <c r="G83" s="282"/>
      <c r="H83" s="282"/>
      <c r="I83" s="282"/>
      <c r="J83" s="282"/>
      <c r="K83" s="282"/>
      <c r="L83" s="282"/>
    </row>
    <row r="84" spans="1:12" x14ac:dyDescent="0.3">
      <c r="A84" s="282"/>
      <c r="B84" s="282"/>
      <c r="C84" s="282"/>
      <c r="D84" s="282"/>
      <c r="E84" s="282"/>
      <c r="F84" s="282"/>
      <c r="G84" s="282"/>
      <c r="H84" s="282"/>
      <c r="I84" s="282"/>
      <c r="J84" s="282"/>
      <c r="K84" s="282"/>
      <c r="L84" s="282"/>
    </row>
    <row r="85" spans="1:12" x14ac:dyDescent="0.3">
      <c r="A85" s="282"/>
      <c r="B85" s="282"/>
      <c r="C85" s="282"/>
      <c r="D85" s="282"/>
      <c r="E85" s="282"/>
      <c r="F85" s="282"/>
      <c r="G85" s="282"/>
      <c r="H85" s="282"/>
      <c r="I85" s="282"/>
      <c r="J85" s="282"/>
      <c r="K85" s="282"/>
      <c r="L85" s="282"/>
    </row>
    <row r="86" spans="1:12" x14ac:dyDescent="0.3">
      <c r="A86" s="282"/>
      <c r="B86" s="282"/>
      <c r="C86" s="282"/>
      <c r="D86" s="282"/>
      <c r="E86" s="282"/>
      <c r="F86" s="282"/>
      <c r="G86" s="282"/>
      <c r="H86" s="282"/>
      <c r="I86" s="282"/>
      <c r="J86" s="282"/>
      <c r="K86" s="282"/>
      <c r="L86" s="282"/>
    </row>
    <row r="87" spans="1:12" x14ac:dyDescent="0.3">
      <c r="A87" s="282"/>
      <c r="B87" s="282"/>
      <c r="C87" s="282"/>
      <c r="D87" s="282"/>
      <c r="E87" s="282"/>
      <c r="F87" s="282"/>
      <c r="G87" s="282"/>
      <c r="H87" s="282"/>
      <c r="I87" s="282"/>
      <c r="J87" s="282"/>
      <c r="K87" s="282"/>
      <c r="L87" s="282"/>
    </row>
    <row r="88" spans="1:12" x14ac:dyDescent="0.3">
      <c r="A88" s="282"/>
      <c r="B88" s="282"/>
      <c r="C88" s="282"/>
      <c r="D88" s="282"/>
      <c r="E88" s="282"/>
      <c r="F88" s="282"/>
      <c r="G88" s="282"/>
      <c r="H88" s="282"/>
      <c r="I88" s="282"/>
      <c r="J88" s="282"/>
      <c r="K88" s="282"/>
      <c r="L88" s="282"/>
    </row>
    <row r="89" spans="1:12" x14ac:dyDescent="0.3">
      <c r="A89" s="282"/>
      <c r="B89" s="282"/>
      <c r="C89" s="282"/>
      <c r="D89" s="282"/>
      <c r="E89" s="282"/>
      <c r="F89" s="282"/>
      <c r="G89" s="282"/>
      <c r="H89" s="282"/>
      <c r="I89" s="282"/>
      <c r="J89" s="282"/>
      <c r="K89" s="282"/>
      <c r="L89" s="282"/>
    </row>
    <row r="98" spans="1:1" x14ac:dyDescent="0.3">
      <c r="A98" s="1">
        <v>2</v>
      </c>
    </row>
    <row r="150" spans="1:1" x14ac:dyDescent="0.3">
      <c r="A150" s="1">
        <v>3</v>
      </c>
    </row>
  </sheetData>
  <mergeCells count="52">
    <mergeCell ref="A46:H46"/>
    <mergeCell ref="H11:J11"/>
    <mergeCell ref="H12:J12"/>
    <mergeCell ref="A15:G15"/>
    <mergeCell ref="I44:J44"/>
    <mergeCell ref="I45:J45"/>
    <mergeCell ref="A41:E41"/>
    <mergeCell ref="F38:J38"/>
    <mergeCell ref="H15:J15"/>
    <mergeCell ref="A18:B18"/>
    <mergeCell ref="F34:J34"/>
    <mergeCell ref="A17:J17"/>
    <mergeCell ref="A8:C8"/>
    <mergeCell ref="H14:J14"/>
    <mergeCell ref="A12:E12"/>
    <mergeCell ref="A11:E11"/>
    <mergeCell ref="A13:G13"/>
    <mergeCell ref="A33:J33"/>
    <mergeCell ref="A14:G14"/>
    <mergeCell ref="H13:J13"/>
    <mergeCell ref="A43:J43"/>
    <mergeCell ref="A37:E37"/>
    <mergeCell ref="A3:C3"/>
    <mergeCell ref="A4:C4"/>
    <mergeCell ref="A31:B31"/>
    <mergeCell ref="A5:C5"/>
    <mergeCell ref="A6:C6"/>
    <mergeCell ref="D3:J3"/>
    <mergeCell ref="D4:J4"/>
    <mergeCell ref="D5:J5"/>
    <mergeCell ref="D6:J6"/>
    <mergeCell ref="D7:J7"/>
    <mergeCell ref="F40:J40"/>
    <mergeCell ref="A35:E35"/>
    <mergeCell ref="A36:E36"/>
    <mergeCell ref="D8:J8"/>
    <mergeCell ref="A48:L48"/>
    <mergeCell ref="F41:J41"/>
    <mergeCell ref="A1:L1"/>
    <mergeCell ref="A2:L2"/>
    <mergeCell ref="A10:L10"/>
    <mergeCell ref="A39:E39"/>
    <mergeCell ref="F37:J37"/>
    <mergeCell ref="A40:E40"/>
    <mergeCell ref="A38:E38"/>
    <mergeCell ref="I46:J46"/>
    <mergeCell ref="F39:J39"/>
    <mergeCell ref="A34:E34"/>
    <mergeCell ref="A44:D44"/>
    <mergeCell ref="A45:H45"/>
    <mergeCell ref="F35:J35"/>
    <mergeCell ref="F36:J36"/>
  </mergeCells>
  <phoneticPr fontId="2" type="noConversion"/>
  <printOptions horizontalCentered="1"/>
  <pageMargins left="0.98425196850393704" right="0.98425196850393704" top="0.98425196850393704" bottom="0.98425196850393704" header="0.39370078740157483" footer="0.39370078740157483"/>
  <pageSetup orientation="portrait" horizontalDpi="4294967294" r:id="rId1"/>
  <headerFooter alignWithMargins="0">
    <oddHeader>&amp;LDISEÑO&amp;CFORMULACIÓN&amp;RFECHA</oddHeader>
  </headerFooter>
  <drawing r:id="rId2"/>
  <legacyDrawing r:id="rId3"/>
  <oleObjects>
    <mc:AlternateContent xmlns:mc="http://schemas.openxmlformats.org/markup-compatibility/2006">
      <mc:Choice Requires="x14">
        <oleObject progId="Equation.DSMT4" shapeId="6158" r:id="rId4">
          <objectPr defaultSize="0" autoPict="0" r:id="rId5">
            <anchor moveWithCells="1">
              <from>
                <xdr:col>7</xdr:col>
                <xdr:colOff>212271</xdr:colOff>
                <xdr:row>17</xdr:row>
                <xdr:rowOff>10886</xdr:rowOff>
              </from>
              <to>
                <xdr:col>7</xdr:col>
                <xdr:colOff>647700</xdr:colOff>
                <xdr:row>18</xdr:row>
                <xdr:rowOff>0</xdr:rowOff>
              </to>
            </anchor>
          </objectPr>
        </oleObject>
      </mc:Choice>
      <mc:Fallback>
        <oleObject progId="Equation.DSMT4" shapeId="6158" r:id="rId4"/>
      </mc:Fallback>
    </mc:AlternateContent>
    <mc:AlternateContent xmlns:mc="http://schemas.openxmlformats.org/markup-compatibility/2006">
      <mc:Choice Requires="x14">
        <oleObject progId="Equation.DSMT4" shapeId="6159" r:id="rId6">
          <objectPr defaultSize="0" autoPict="0" r:id="rId7">
            <anchor moveWithCells="1">
              <from>
                <xdr:col>8</xdr:col>
                <xdr:colOff>190500</xdr:colOff>
                <xdr:row>17</xdr:row>
                <xdr:rowOff>0</xdr:rowOff>
              </from>
              <to>
                <xdr:col>8</xdr:col>
                <xdr:colOff>604157</xdr:colOff>
                <xdr:row>17</xdr:row>
                <xdr:rowOff>250371</xdr:rowOff>
              </to>
            </anchor>
          </objectPr>
        </oleObject>
      </mc:Choice>
      <mc:Fallback>
        <oleObject progId="Equation.DSMT4" shapeId="6159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Materia_Prima</vt:lpstr>
      <vt:lpstr>Ingresar_Datos</vt:lpstr>
      <vt:lpstr>Diámetro_Medio</vt:lpstr>
      <vt:lpstr>Distribución_Frecuencias</vt:lpstr>
      <vt:lpstr>Figuras</vt:lpstr>
      <vt:lpstr>PRE-Informe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Juan Pablo Herrera Sierra</cp:lastModifiedBy>
  <cp:lastPrinted>2004-01-24T22:13:14Z</cp:lastPrinted>
  <dcterms:created xsi:type="dcterms:W3CDTF">2004-01-18T18:14:56Z</dcterms:created>
  <dcterms:modified xsi:type="dcterms:W3CDTF">2023-08-02T22:07:35Z</dcterms:modified>
</cp:coreProperties>
</file>